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https://d.docs.live.net/57c0263d7f32ca92/Trabajo/DOCENCIA/"/>
    </mc:Choice>
  </mc:AlternateContent>
  <xr:revisionPtr revIDLastSave="1140" documentId="8_{F3F9A5BB-1DC7-46DE-8D35-9DDF772D81A4}" xr6:coauthVersionLast="47" xr6:coauthVersionMax="47" xr10:uidLastSave="{62EF7295-9118-4652-BDDE-2C47E55043D2}"/>
  <bookViews>
    <workbookView xWindow="28680" yWindow="-120" windowWidth="29040" windowHeight="15840" xr2:uid="{00000000-000D-0000-FFFF-FFFF00000000}"/>
  </bookViews>
  <sheets>
    <sheet name="BASE IMPONIBLE" sheetId="17" r:id="rId1"/>
    <sheet name="Balance" sheetId="18" r:id="rId2"/>
    <sheet name="RTRE" sheetId="2" r:id="rId3"/>
    <sheet name="CPTS" sheetId="4" r:id="rId4"/>
    <sheet name="RAI" sheetId="3" r:id="rId5"/>
    <sheet name="R 17" sheetId="5" r:id="rId6"/>
    <sheet name="R 18" sheetId="6" r:id="rId7"/>
    <sheet name="R 19" sheetId="7" r:id="rId8"/>
    <sheet name="R 20" sheetId="8" r:id="rId9"/>
    <sheet name="R 21" sheetId="9" r:id="rId10"/>
    <sheet name="DATOS DJ" sheetId="10" r:id="rId11"/>
    <sheet name="DJ 1948" sheetId="11" r:id="rId12"/>
    <sheet name="CERTIF" sheetId="12" r:id="rId13"/>
    <sheet name="Certif SII" sheetId="13" r:id="rId14"/>
  </sheets>
  <externalReferences>
    <externalReference r:id="rId15"/>
  </externalReferences>
  <definedNames>
    <definedName name="_xlnm.Print_Area" localSheetId="1">Balance!$A$1:$J$60</definedName>
    <definedName name="_xlnm.Print_Area" localSheetId="0">'BASE IMPONIBLE'!$A$1:$S$56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29" i="18" l="1"/>
  <c r="F29" i="18"/>
  <c r="H22" i="18"/>
  <c r="F22" i="18"/>
  <c r="C34" i="18"/>
  <c r="C33" i="18"/>
  <c r="C36" i="18"/>
  <c r="C38" i="18"/>
  <c r="C37" i="18"/>
  <c r="C35" i="18"/>
  <c r="C39" i="18"/>
  <c r="D42" i="18"/>
  <c r="D41" i="18"/>
  <c r="D13" i="6"/>
  <c r="D42" i="5"/>
  <c r="D22" i="5"/>
  <c r="D34" i="5"/>
  <c r="D36" i="5"/>
  <c r="D25" i="5"/>
  <c r="D21" i="5"/>
  <c r="D18" i="5"/>
  <c r="D16" i="7" l="1"/>
  <c r="D7" i="6" s="1"/>
  <c r="F7" i="3"/>
  <c r="D11" i="7"/>
  <c r="F6" i="3"/>
  <c r="F9" i="4"/>
  <c r="E32" i="18"/>
  <c r="G32" i="18" s="1"/>
  <c r="T20" i="17"/>
  <c r="T19" i="17"/>
  <c r="F22" i="17"/>
  <c r="D11" i="5"/>
  <c r="C2" i="18"/>
  <c r="C1" i="18"/>
  <c r="D14" i="8" l="1"/>
  <c r="K17" i="17"/>
  <c r="I17" i="17"/>
  <c r="J17" i="17" s="1"/>
  <c r="D17" i="17"/>
  <c r="E17" i="17" s="1"/>
  <c r="V17" i="17" s="1"/>
  <c r="K16" i="17"/>
  <c r="I16" i="17"/>
  <c r="J16" i="17" s="1"/>
  <c r="D16" i="17"/>
  <c r="E16" i="17" s="1"/>
  <c r="V16" i="17" s="1"/>
  <c r="K15" i="17"/>
  <c r="I15" i="17"/>
  <c r="J15" i="17" s="1"/>
  <c r="D15" i="17"/>
  <c r="E15" i="17" s="1"/>
  <c r="V15" i="17" s="1"/>
  <c r="K14" i="17"/>
  <c r="I14" i="17"/>
  <c r="D14" i="17"/>
  <c r="E14" i="17" s="1"/>
  <c r="V14" i="17" s="1"/>
  <c r="K13" i="17"/>
  <c r="I13" i="17"/>
  <c r="J13" i="17" s="1"/>
  <c r="D13" i="17"/>
  <c r="E13" i="17" s="1"/>
  <c r="V13" i="17" s="1"/>
  <c r="K12" i="17"/>
  <c r="I12" i="17"/>
  <c r="J12" i="17" s="1"/>
  <c r="K11" i="17"/>
  <c r="I11" i="17"/>
  <c r="J11" i="17" s="1"/>
  <c r="D11" i="17"/>
  <c r="K10" i="17"/>
  <c r="I10" i="17"/>
  <c r="J10" i="17" s="1"/>
  <c r="D10" i="17"/>
  <c r="E10" i="17" s="1"/>
  <c r="V10" i="17" s="1"/>
  <c r="K9" i="17"/>
  <c r="I9" i="17"/>
  <c r="J9" i="17" s="1"/>
  <c r="D9" i="17"/>
  <c r="E9" i="17" s="1"/>
  <c r="V9" i="17" s="1"/>
  <c r="J14" i="17"/>
  <c r="J18" i="17"/>
  <c r="J19" i="17"/>
  <c r="J20" i="17"/>
  <c r="E11" i="17"/>
  <c r="V11" i="17" s="1"/>
  <c r="E12" i="17"/>
  <c r="V12" i="17" s="1"/>
  <c r="E18" i="17"/>
  <c r="V18" i="17" s="1"/>
  <c r="E19" i="17"/>
  <c r="V19" i="17" s="1"/>
  <c r="E20" i="17"/>
  <c r="V20" i="17" s="1"/>
  <c r="L22" i="17"/>
  <c r="W22" i="17"/>
  <c r="U22" i="17"/>
  <c r="T22" i="17"/>
  <c r="M26" i="17" s="1"/>
  <c r="S22" i="17"/>
  <c r="I34" i="17" s="1"/>
  <c r="R22" i="17"/>
  <c r="Q22" i="17"/>
  <c r="P22" i="17"/>
  <c r="O22" i="17"/>
  <c r="N22" i="17"/>
  <c r="M22" i="17"/>
  <c r="G22" i="17"/>
  <c r="Z20" i="17"/>
  <c r="Z19" i="17"/>
  <c r="Z18" i="17"/>
  <c r="Z17" i="17"/>
  <c r="Z16" i="17"/>
  <c r="Z15" i="17"/>
  <c r="Z14" i="17"/>
  <c r="Z13" i="17"/>
  <c r="Z12" i="17"/>
  <c r="Z11" i="17"/>
  <c r="Z10" i="17"/>
  <c r="Z9" i="17"/>
  <c r="F26" i="18"/>
  <c r="H26" i="18" s="1"/>
  <c r="I33" i="17" l="1"/>
  <c r="I35" i="17"/>
  <c r="I51" i="17"/>
  <c r="L23" i="17"/>
  <c r="L25" i="17" s="1"/>
  <c r="I32" i="17"/>
  <c r="K22" i="17"/>
  <c r="D22" i="17"/>
  <c r="I26" i="17" s="1"/>
  <c r="I22" i="17"/>
  <c r="J22" i="17"/>
  <c r="I31" i="17"/>
  <c r="V22" i="17"/>
  <c r="Z22" i="17"/>
  <c r="N23" i="17"/>
  <c r="N25" i="17" s="1"/>
  <c r="E22" i="17"/>
  <c r="D4" i="7"/>
  <c r="E19" i="18"/>
  <c r="G19" i="18" s="1"/>
  <c r="F42" i="18"/>
  <c r="J42" i="18" s="1"/>
  <c r="E34" i="18"/>
  <c r="G34" i="18" s="1"/>
  <c r="H33" i="18"/>
  <c r="E33" i="18"/>
  <c r="G33" i="18" s="1"/>
  <c r="H32" i="18"/>
  <c r="F30" i="18"/>
  <c r="H30" i="18" s="1"/>
  <c r="F28" i="18"/>
  <c r="H28" i="18" s="1"/>
  <c r="F27" i="18"/>
  <c r="H27" i="18" s="1"/>
  <c r="E23" i="18"/>
  <c r="G23" i="18" s="1"/>
  <c r="G22" i="18"/>
  <c r="E21" i="18"/>
  <c r="G21" i="18" s="1"/>
  <c r="E20" i="18"/>
  <c r="G20" i="18" s="1"/>
  <c r="E18" i="18"/>
  <c r="G18" i="18" s="1"/>
  <c r="E17" i="18"/>
  <c r="G17" i="18" s="1"/>
  <c r="L15" i="18"/>
  <c r="E15" i="18"/>
  <c r="E35" i="18" l="1"/>
  <c r="I35" i="18" s="1"/>
  <c r="D5" i="5"/>
  <c r="I30" i="17"/>
  <c r="H43" i="18"/>
  <c r="G15" i="18"/>
  <c r="G43" i="18" s="1"/>
  <c r="I37" i="17" l="1"/>
  <c r="I41" i="17" s="1"/>
  <c r="H44" i="18"/>
  <c r="H45" i="18" s="1"/>
  <c r="G45" i="18"/>
  <c r="I60" i="17" l="1"/>
  <c r="I62" i="17" s="1"/>
  <c r="I63" i="17" s="1"/>
  <c r="I43" i="17" s="1"/>
  <c r="E38" i="18"/>
  <c r="I38" i="18" s="1"/>
  <c r="E37" i="18"/>
  <c r="I37" i="18" s="1"/>
  <c r="F13" i="4" l="1"/>
  <c r="D20" i="7"/>
  <c r="I45" i="17"/>
  <c r="G23" i="2"/>
  <c r="K23" i="2" s="1"/>
  <c r="G22" i="2"/>
  <c r="K22" i="2" s="1"/>
  <c r="L19" i="2"/>
  <c r="L25" i="2" s="1"/>
  <c r="AC20" i="12"/>
  <c r="W20" i="12"/>
  <c r="T19" i="12"/>
  <c r="M19" i="12"/>
  <c r="M20" i="12" s="1"/>
  <c r="I20" i="12"/>
  <c r="H20" i="12"/>
  <c r="F20" i="12"/>
  <c r="D3" i="12"/>
  <c r="D2" i="12"/>
  <c r="AF45" i="11"/>
  <c r="AE45" i="11"/>
  <c r="AD45" i="11"/>
  <c r="AC45" i="11"/>
  <c r="AB45" i="11"/>
  <c r="AA45" i="11"/>
  <c r="Z45" i="11"/>
  <c r="Y45" i="11"/>
  <c r="X45" i="11"/>
  <c r="V45" i="11"/>
  <c r="U45" i="11"/>
  <c r="T45" i="11"/>
  <c r="S45" i="11"/>
  <c r="P45" i="11"/>
  <c r="O45" i="11"/>
  <c r="N45" i="11"/>
  <c r="M45" i="11"/>
  <c r="L45" i="11"/>
  <c r="K45" i="11"/>
  <c r="J45" i="11"/>
  <c r="I45" i="11"/>
  <c r="H45" i="11"/>
  <c r="F45" i="11"/>
  <c r="E45" i="11"/>
  <c r="D45" i="11"/>
  <c r="B45" i="11"/>
  <c r="J25" i="11"/>
  <c r="G45" i="11" s="1"/>
  <c r="J12" i="10"/>
  <c r="I12" i="10"/>
  <c r="H12" i="10"/>
  <c r="F5" i="10"/>
  <c r="J11" i="10"/>
  <c r="I11" i="10"/>
  <c r="E4" i="10"/>
  <c r="E6" i="10" s="1"/>
  <c r="D11" i="10"/>
  <c r="F14" i="8"/>
  <c r="D40" i="5"/>
  <c r="F24" i="2"/>
  <c r="K24" i="2"/>
  <c r="F20" i="2"/>
  <c r="O19" i="2"/>
  <c r="O25" i="2" s="1"/>
  <c r="F18" i="2"/>
  <c r="F15" i="2"/>
  <c r="F14" i="2"/>
  <c r="M11" i="2"/>
  <c r="M19" i="2" s="1"/>
  <c r="J11" i="2"/>
  <c r="H11" i="2"/>
  <c r="H19" i="2" s="1"/>
  <c r="H21" i="2" s="1"/>
  <c r="H25" i="2" s="1"/>
  <c r="G12" i="2"/>
  <c r="F12" i="2" s="1"/>
  <c r="D9" i="7" l="1"/>
  <c r="D24" i="7" s="1"/>
  <c r="D4" i="6" s="1"/>
  <c r="I49" i="17"/>
  <c r="F6" i="4"/>
  <c r="F16" i="8"/>
  <c r="E36" i="18"/>
  <c r="F41" i="18"/>
  <c r="D43" i="18"/>
  <c r="E39" i="18"/>
  <c r="I39" i="18" s="1"/>
  <c r="G21" i="2"/>
  <c r="K21" i="2" s="1"/>
  <c r="N16" i="8"/>
  <c r="P16" i="8"/>
  <c r="J17" i="9"/>
  <c r="R45" i="11"/>
  <c r="Q45" i="11"/>
  <c r="D8" i="6"/>
  <c r="D11" i="8" s="1"/>
  <c r="D16" i="8" s="1"/>
  <c r="W45" i="11"/>
  <c r="K12" i="10"/>
  <c r="D17" i="9"/>
  <c r="J6" i="10"/>
  <c r="P17" i="9"/>
  <c r="J19" i="2"/>
  <c r="J21" i="2" s="1"/>
  <c r="D14" i="5"/>
  <c r="H6" i="10"/>
  <c r="D6" i="10"/>
  <c r="I6" i="10"/>
  <c r="D12" i="10"/>
  <c r="D13" i="10" s="1"/>
  <c r="L17" i="9"/>
  <c r="C45" i="11"/>
  <c r="N19" i="2"/>
  <c r="N25" i="2" s="1"/>
  <c r="N8" i="2" s="1"/>
  <c r="F11" i="2"/>
  <c r="I13" i="10"/>
  <c r="J13" i="10"/>
  <c r="K5" i="10"/>
  <c r="E11" i="10"/>
  <c r="F4" i="10"/>
  <c r="F6" i="10" s="1"/>
  <c r="K4" i="10"/>
  <c r="H11" i="10"/>
  <c r="M21" i="2"/>
  <c r="I19" i="2"/>
  <c r="I25" i="2" s="1"/>
  <c r="F10" i="9" l="1"/>
  <c r="F17" i="9" s="1"/>
  <c r="I53" i="17"/>
  <c r="D45" i="18"/>
  <c r="J41" i="18"/>
  <c r="J43" i="18" s="1"/>
  <c r="J45" i="18" s="1"/>
  <c r="F43" i="18"/>
  <c r="F45" i="18" s="1"/>
  <c r="C43" i="18"/>
  <c r="D39" i="5"/>
  <c r="I36" i="18"/>
  <c r="I43" i="18" s="1"/>
  <c r="E43" i="18"/>
  <c r="E45" i="18" s="1"/>
  <c r="D16" i="2"/>
  <c r="E12" i="10"/>
  <c r="F12" i="10" s="1"/>
  <c r="M22" i="2"/>
  <c r="M25" i="2" s="1"/>
  <c r="K6" i="10"/>
  <c r="F11" i="10"/>
  <c r="K11" i="10"/>
  <c r="K13" i="10" s="1"/>
  <c r="H13" i="10"/>
  <c r="J22" i="2"/>
  <c r="D41" i="5" l="1"/>
  <c r="D44" i="5" s="1"/>
  <c r="F13" i="10"/>
  <c r="C45" i="18"/>
  <c r="C48" i="18" s="1"/>
  <c r="I44" i="18"/>
  <c r="E13" i="10"/>
  <c r="D17" i="2"/>
  <c r="E15" i="2" s="1"/>
  <c r="J25" i="2"/>
  <c r="I45" i="18" l="1"/>
  <c r="K15" i="2"/>
  <c r="K19" i="2" s="1"/>
  <c r="K25" i="2" s="1"/>
  <c r="F14" i="4" l="1"/>
  <c r="F5" i="3" s="1"/>
  <c r="F10" i="3" s="1"/>
  <c r="G13" i="2" s="1"/>
  <c r="F13" i="2" l="1"/>
  <c r="F19" i="2" s="1"/>
  <c r="F25" i="2" s="1"/>
  <c r="G19" i="2"/>
  <c r="G25" i="2" s="1"/>
</calcChain>
</file>

<file path=xl/sharedStrings.xml><?xml version="1.0" encoding="utf-8"?>
<sst xmlns="http://schemas.openxmlformats.org/spreadsheetml/2006/main" count="797" uniqueCount="523">
  <si>
    <t>VENTAS</t>
  </si>
  <si>
    <t>NETO</t>
  </si>
  <si>
    <t>COMPRAS</t>
  </si>
  <si>
    <t>ENERO</t>
  </si>
  <si>
    <t>MESES</t>
  </si>
  <si>
    <t>FEBRERO</t>
  </si>
  <si>
    <t>MARZO</t>
  </si>
  <si>
    <t>ABRIL</t>
  </si>
  <si>
    <t>MAYO</t>
  </si>
  <si>
    <t>JUNIO</t>
  </si>
  <si>
    <t>JULIO</t>
  </si>
  <si>
    <t>AGOSTO</t>
  </si>
  <si>
    <t>SEPTIEMBRE</t>
  </si>
  <si>
    <t>OCTUBRE</t>
  </si>
  <si>
    <t>NOVIEMBRE</t>
  </si>
  <si>
    <t>DICIEMBRE</t>
  </si>
  <si>
    <t>TOTAL</t>
  </si>
  <si>
    <t xml:space="preserve">EMPRESA </t>
  </si>
  <si>
    <t>RUT</t>
  </si>
  <si>
    <t>:</t>
  </si>
  <si>
    <t>BRUTO</t>
  </si>
  <si>
    <t xml:space="preserve">INGRESOS </t>
  </si>
  <si>
    <t>ARRIENDO</t>
  </si>
  <si>
    <t>PPM</t>
  </si>
  <si>
    <t>Regimen</t>
  </si>
  <si>
    <t>AFC/IPS</t>
  </si>
  <si>
    <t>OTRO</t>
  </si>
  <si>
    <t>HONORARIOS</t>
  </si>
  <si>
    <t>EXENTO</t>
  </si>
  <si>
    <t>REMUNERACIONES</t>
  </si>
  <si>
    <t>COSTOS</t>
  </si>
  <si>
    <t>GASTOS VARIOS</t>
  </si>
  <si>
    <t>MOV. Y COLAC.</t>
  </si>
  <si>
    <t>14D</t>
  </si>
  <si>
    <t>Registros Tributario de Rentas Empresariales al 31.12.2021 artículo 14 letra D) N° 3 LIR (RTRE)</t>
  </si>
  <si>
    <t>DETALLE</t>
  </si>
  <si>
    <t>CONTROL</t>
  </si>
  <si>
    <t>RAI</t>
  </si>
  <si>
    <t>REX</t>
  </si>
  <si>
    <t>SAC</t>
  </si>
  <si>
    <t xml:space="preserve">RAP </t>
  </si>
  <si>
    <t>INGRESOS NO RENTA</t>
  </si>
  <si>
    <t>Acumulado a contar del 01.01.2017</t>
  </si>
  <si>
    <t>Acumulado hasta el 31.12.2016</t>
  </si>
  <si>
    <t>STUT</t>
  </si>
  <si>
    <t>Crédito por IDPC</t>
  </si>
  <si>
    <t>Crédito IPE</t>
  </si>
  <si>
    <t>Factor</t>
  </si>
  <si>
    <t>No sujeto
Restitución</t>
  </si>
  <si>
    <t>Sujeto a Restitución</t>
  </si>
  <si>
    <t>Con
devolución</t>
  </si>
  <si>
    <t>Sin
devolución</t>
  </si>
  <si>
    <t>Remanente ejercicio anterior histórico……………………………………………………..........</t>
  </si>
  <si>
    <t xml:space="preserve">(-) Reverso RAI </t>
  </si>
  <si>
    <t>(+) RAI del ejercicio</t>
  </si>
  <si>
    <t>(+/-) REX percibidos</t>
  </si>
  <si>
    <t>(+) Crédito por IDPC sobre RLI</t>
  </si>
  <si>
    <t>(+) Crédito por IDPC sobre dividendo percibido</t>
  </si>
  <si>
    <t>Subtotal antes de imputaciones………………………………………………….....</t>
  </si>
  <si>
    <t>(-)  Retiros del ejercicio y crédito por IDPC</t>
  </si>
  <si>
    <t>(-) Crédito IDPC  por gastos rechazados</t>
  </si>
  <si>
    <t>Remanentes ejercicio siguiente …............……………………………………………</t>
  </si>
  <si>
    <t>Monto $</t>
  </si>
  <si>
    <t>(-) Saldo registro REX positivo antes de imputación …………………………………....................................................................................................</t>
  </si>
  <si>
    <t>(=) Rentas afectas del ejercicio  ……………………………………………………………………………………………………………………………………..</t>
  </si>
  <si>
    <t>(+) Base imponible ejercicio  ……………………………………………………………………………………………………………………………………………………….</t>
  </si>
  <si>
    <t>(+) Total Dividendos percibidos ……………………………………………………………........................................................................................</t>
  </si>
  <si>
    <r>
      <t xml:space="preserve">(-) Retiros del ejercicio </t>
    </r>
    <r>
      <rPr>
        <b/>
        <sz val="10"/>
        <rFont val="Arial"/>
        <family val="2"/>
      </rPr>
      <t xml:space="preserve">históricos </t>
    </r>
    <r>
      <rPr>
        <sz val="10"/>
        <rFont val="Arial"/>
        <family val="2"/>
      </rPr>
      <t>.……………………………………………………………………………………………………………………………………………………….</t>
    </r>
  </si>
  <si>
    <r>
      <t xml:space="preserve">(-) Intereses y multas fiscales </t>
    </r>
    <r>
      <rPr>
        <b/>
        <sz val="10"/>
        <rFont val="Arial"/>
        <family val="2"/>
      </rPr>
      <t>históricos</t>
    </r>
    <r>
      <rPr>
        <sz val="10"/>
        <rFont val="Arial"/>
        <family val="2"/>
      </rPr>
      <t xml:space="preserve"> …………………………...…………………………………………………………………………………………………………………………………………………………………….</t>
    </r>
  </si>
  <si>
    <r>
      <t xml:space="preserve">(-) Pago IDPC AT 2021 </t>
    </r>
    <r>
      <rPr>
        <b/>
        <sz val="10"/>
        <rFont val="Arial"/>
        <family val="2"/>
      </rPr>
      <t>histórico</t>
    </r>
    <r>
      <rPr>
        <sz val="10"/>
        <rFont val="Arial"/>
        <family val="2"/>
      </rPr>
      <t xml:space="preserve"> …………………………...…………………………………………………………………………………………………………………………………………………………………….</t>
    </r>
  </si>
  <si>
    <t>(-) Crédito IPE contra IF del ejercicio ….........................................................</t>
  </si>
  <si>
    <t>(+) Incentivo al ahorro art. 14 letra E) …………………………...…………………………………………………………………………………………………………………………………………………………………….</t>
  </si>
  <si>
    <t>(=)  Capital Propio Tributario Simplificado …………………………………………………………………………....................................</t>
  </si>
  <si>
    <t>RECUADRO N° 17: BASE IMPONIBLE RÉGIMEN PRO PYME (ART. 14 LETRA D) N° 3 LIR)</t>
  </si>
  <si>
    <t>PERCIBIDO O PAGADO</t>
  </si>
  <si>
    <t>Ingresos del giro percibidos</t>
  </si>
  <si>
    <t>+</t>
  </si>
  <si>
    <t>Ingresos del giro devengados en ejercicios anteriores y percibidos en el ejercicio actual</t>
    <phoneticPr fontId="17" type="noConversion"/>
  </si>
  <si>
    <t>Rentas de fuente extranjera percibidas</t>
  </si>
  <si>
    <t>Intereses y reajustes percibidos por préstamos y otros</t>
  </si>
  <si>
    <t>Mayor valor percibido por rescate o enajenación de inversiones o bienes no depreciables</t>
  </si>
  <si>
    <t>Ingresos percibidos o devengados por operaciones con empresas relacionadas del art. 14 letra A) LIR</t>
  </si>
  <si>
    <t>Otros ingresos percibidos o devengados</t>
  </si>
  <si>
    <t>Ingreso diferido imputado en el ejercicio, debidamente incrementado y reajustado, cuando corresponda</t>
  </si>
  <si>
    <t>Crédito sobre activos fijos adquiridos en el ejercicio (art. 33 bis LIR)</t>
  </si>
  <si>
    <t>Total de ingresos anuales</t>
  </si>
  <si>
    <t>=</t>
  </si>
  <si>
    <t>Gasto por saldo inicial de existencias o insumos del negocio en cambio de régimen, pagados</t>
  </si>
  <si>
    <t>-</t>
  </si>
  <si>
    <t>Gasto por saldo inicial de activos fijos depreciables en cambio de régimen, pagados</t>
  </si>
  <si>
    <t>Gasto por pérdida tributaria en cambio de régimen</t>
  </si>
  <si>
    <t>Existencias, insumos y servicios del negocio, pagados</t>
  </si>
  <si>
    <t>Existencias, insumos y servicios del negocio adeudados en ejercicios anteriores y pagados en el ejercicio actual</t>
    <phoneticPr fontId="17" type="noConversion"/>
  </si>
  <si>
    <t>Gastos de rentas de fuente extranjera, pagados</t>
  </si>
  <si>
    <t>Remuneraciones pagadas</t>
  </si>
  <si>
    <t>Honorarios pagados</t>
  </si>
  <si>
    <t>Adquisición de bienes del activo fijo, pagados</t>
  </si>
  <si>
    <t>Servicios pagados</t>
  </si>
  <si>
    <t>Arriendos pagados</t>
  </si>
  <si>
    <t>Gastos por exigencias medio ambientales, pagados</t>
  </si>
  <si>
    <t>Gastos por inversión privada en investigación y desarrollo no certificados por CORFO</t>
  </si>
  <si>
    <t>Gastos por inversión privada en investigación y desarrollo certificados por CORFO</t>
  </si>
  <si>
    <t>Intereses y reajustes pagados por préstamos y otros</t>
  </si>
  <si>
    <t>Amortización de intangibles, art. 22° transitorio bis, inc. 4°, 5° y 6° Ley N° 21.210</t>
  </si>
  <si>
    <t>Partidas del art. 21 inciso 1° y 3° LIR pagados</t>
  </si>
  <si>
    <t>Partidas del art. 21 inc. 1° no afectados con IU 40% y del inc. 2° LIR pagados</t>
  </si>
  <si>
    <t>Pérdida en rescate o enajenación de inversiones o bienes no depreciables</t>
  </si>
  <si>
    <t>Otros gastos deducibles de los ingresos</t>
  </si>
  <si>
    <t>Gastos o egresos pagados o adeudados por operaciones con empresas relacionadas del art. 14 letra A) LIR</t>
  </si>
  <si>
    <t>Pérdidas tributarias de ejercicios anteriores</t>
  </si>
  <si>
    <t>Créditos incobrables castigados en el ejercicio (reconocidos sobre ingresos devengados)</t>
  </si>
  <si>
    <t>Gastos aceptados por donaciones</t>
  </si>
  <si>
    <t>Total de egresos anuales</t>
  </si>
  <si>
    <t>Partidas del inc. 1° no afectas al IU de tasa 40% y del inc. 2° del art. 21 LIR (históricos), incluidos en el total de egresos</t>
  </si>
  <si>
    <t>Base imponible antes de rebaja por incentivo al ahorro (art. 14 letra E) LIR) y/o por pago de IDPC voluntario (art. 14 letra A) N°6 LIR y art. 42° transitorio Ley N° 21.210) o pérdida tributaria</t>
  </si>
  <si>
    <t>Incentivo al ahorro según art. 14 letra E) LIR</t>
  </si>
  <si>
    <t>Base del IDPC voluntario según  art. 14 letra A) N°  6 LIR y art. 42° transitorio Ley N° 21.210</t>
  </si>
  <si>
    <t>Base Imponible afecta a IDPC (o pérdida tributaria antes de imputar dividendos o retiros percibidos) del ejercicio</t>
  </si>
  <si>
    <t>IMPUTACIONES A LA PÉRDIDA TRIBUTARIA DEL EJERCICIO</t>
  </si>
  <si>
    <t>Dividendos o retiros percibidos afectos a impuestos finales, que absorben la pérdida tributaria</t>
  </si>
  <si>
    <t>Incremento por IDPC de los dividendos o retiros percibidos afectos a impuestos finales, que absorben la pérdida tributaria</t>
  </si>
  <si>
    <t xml:space="preserve">Pérdida tributaria del ejercicio al 31 de diciembre </t>
  </si>
  <si>
    <t xml:space="preserve">RECUADRO Nº 18: DETERMINACIÓN DEL RAI (ART. 14 LETRA D) N° 3 LIR)   
   </t>
    <phoneticPr fontId="17" type="noConversion"/>
  </si>
  <si>
    <t>CPTS positivo final (recuadro N° 19)</t>
  </si>
  <si>
    <t>CPTS negativo final (recuadro N° 19)</t>
  </si>
  <si>
    <t>Saldo negativo del registro REX al término del ejercicio</t>
  </si>
  <si>
    <t>Remesas, retiros o dividendos repartidos en el ejercicio, históricos</t>
    <phoneticPr fontId="17" type="noConversion"/>
  </si>
  <si>
    <t>Subtotal</t>
  </si>
  <si>
    <t>Saldo positivo del registro REX al término del ejercicio, antes de imputaciones</t>
  </si>
  <si>
    <t>Capital aportado, histórico (incluye aumentos y disminuciones efectivas)</t>
  </si>
  <si>
    <t>Saldo FUR  (cuando no haya sido considerado dentro del valor del capital aportado a la empresa)</t>
  </si>
  <si>
    <t>Sobreprecio obtenido en la colocación de acciones de propia emisión, histórico</t>
  </si>
  <si>
    <t xml:space="preserve">Rentas afectas a IGC o IA (RAI) del ejercicio </t>
  </si>
  <si>
    <t>RECUADRO N° 19: CPTS RÉGIMEN PRO PYME 
(ART. 14 LETRA D) N° 3 LIR)</t>
  </si>
  <si>
    <t>CPT o CPTS positivo inicial</t>
    <phoneticPr fontId="17" type="noConversion"/>
  </si>
  <si>
    <t>CPT o CPTS negativo inicial</t>
    <phoneticPr fontId="17" type="noConversion"/>
  </si>
  <si>
    <t>Capital aportado empresas que inician actividades en el año comercial que corresponda a esta declaración</t>
    <phoneticPr fontId="17" type="noConversion"/>
  </si>
  <si>
    <t>Aumentos (efectivos) de capital del ejercicio</t>
  </si>
  <si>
    <t>Disminuciones (efectivas) de capital del ejercicio</t>
  </si>
  <si>
    <t>Base imponible afecta a IDPC del ejercicio</t>
  </si>
  <si>
    <t>Rentas exentas e ingresos no renta (positivo), generados por la empresa en el ejercicio</t>
  </si>
  <si>
    <t>Pérdida por rentas exentas e ingresos no renta del ejercicio</t>
  </si>
  <si>
    <t>Retiros o dividendos percibidos en el ejercicio por participaciones en otras empresas</t>
  </si>
  <si>
    <t>Utilidades percibidas afectas a impuestos finales imputadas a la pérdida tributaria del ejercicio</t>
  </si>
  <si>
    <t>Remesas, retiros o dividendos repartidos en el ejercicio</t>
  </si>
  <si>
    <t>Partidas del inciso primero no afectas al IU de tasa 40% y del inciso segundo del art. 21 LIR</t>
    <phoneticPr fontId="17" type="noConversion"/>
  </si>
  <si>
    <t>Crédito total disponible imputable contra impuestos finales (IPE), del ejercicio</t>
  </si>
  <si>
    <t>Base del IDPC voluntario según art. 14 letra A) N° 6 LIR</t>
  </si>
  <si>
    <t>Otras partidas a agregar</t>
  </si>
  <si>
    <t>Otras partidas a deducir</t>
  </si>
  <si>
    <t>CPTS positivo final</t>
  </si>
  <si>
    <t>CPTS negativo final</t>
  </si>
  <si>
    <t>RECUADRO N° 20: REGISTRO TRIBUTARIO DE RENTAS EMPRESARIALES Y MOVIMIENTO STUT (ART. 14 LETRA D) N° 3 LIR)</t>
  </si>
  <si>
    <t>RENTAS CON TRIBUTACIÓN CUMPLIDA</t>
  </si>
  <si>
    <t>RENTAS EXENTAS</t>
  </si>
  <si>
    <t>INR</t>
  </si>
  <si>
    <t>RAP Y DIFERENCIA INICIAL EX ART. 14 TER A) LIR</t>
  </si>
  <si>
    <t>ISFUT</t>
  </si>
  <si>
    <t>OTRAS</t>
  </si>
  <si>
    <t>Remanente ejercicio anterior o saldo inicial (saldo positivo)</t>
  </si>
  <si>
    <t xml:space="preserve">Remanente ejercicio anterior o saldo inicial (saldo negativo) </t>
  </si>
  <si>
    <t>Monto imputado al IS art. 25° transitorio Ley N°21.210</t>
  </si>
  <si>
    <t>Aumentos del ejercicio (por reorganizaciones)</t>
  </si>
  <si>
    <t>Disminuciones del ejercicio (por reorganizaciones)</t>
  </si>
  <si>
    <t>Reversos y/o disminuciones del ejercicio (propios)</t>
  </si>
  <si>
    <t>Aumentos del ejercicio (propios)</t>
  </si>
  <si>
    <t>Otros aumentos del ejercicio</t>
  </si>
  <si>
    <t>Otras disminuciones del ejercicio</t>
  </si>
  <si>
    <t>Retiros, dividendos o remesas imputados a los RTRE</t>
  </si>
  <si>
    <t>Retiros en exceso y devoluciones de capital imputados en el ejercicio</t>
  </si>
  <si>
    <t>Remanente ejercicio siguiente (saldo positivo)</t>
  </si>
  <si>
    <t>Remanente ejercicio siguiente (saldo negativo)</t>
  </si>
  <si>
    <t>RECUADRO N° 21: REGISTRO SAC 
(ART. 14 LETRA D) N° 3 LIR)</t>
  </si>
  <si>
    <t>Acumulados a contar desde el 01.01.2017</t>
  </si>
  <si>
    <t>Acumulados hasta el 31.12.2016</t>
  </si>
  <si>
    <t>No Sujeto a Restitución</t>
  </si>
  <si>
    <t>IPE</t>
  </si>
  <si>
    <t>Sin D° Devolución</t>
  </si>
  <si>
    <t>Con D° Devolución</t>
  </si>
  <si>
    <t>IDPC e IPE base imponible generada en el ejercicio</t>
  </si>
  <si>
    <t>IDPC e IPE retiros o dividendos percibidos</t>
  </si>
  <si>
    <t>Asignado a remesas, retiros o dividendos efectuados en el ejercicio</t>
  </si>
  <si>
    <t>Asignado a Retiros en exceso y devoluciones de capital  efectuados en el ejercicio</t>
  </si>
  <si>
    <t>IDPC e IPE asignado a gastos rechazados del art. 21 inc. 1° no afectos a IU 40% y del inciso 2° LIR</t>
  </si>
  <si>
    <t xml:space="preserve">Remanente ejercicio siguiente (saldo negativo) </t>
  </si>
  <si>
    <t>MONTOS HISTÓRICOS</t>
  </si>
  <si>
    <t>RENTA</t>
  </si>
  <si>
    <t>CRÉDITOS</t>
  </si>
  <si>
    <t>DETALLE DE LOS RETIROS DEL EJERCICIO</t>
  </si>
  <si>
    <t>Con crédito por IDPC generados a contar del 01.01.2017</t>
  </si>
  <si>
    <t>RAP</t>
  </si>
  <si>
    <t>TOTAL Históricos ($)</t>
  </si>
  <si>
    <t>No Sujeto a Restitución Sin D° Devolución</t>
  </si>
  <si>
    <t>No Sujeto a Restitución Con D° Devolución</t>
  </si>
  <si>
    <t>Socio Sr. Ortiz</t>
  </si>
  <si>
    <t xml:space="preserve">Socio Sr. Escudero </t>
  </si>
  <si>
    <t>TOTAL RETIROS DEL EJERCICIO</t>
  </si>
  <si>
    <t>MONTOS ACTUALIZADOS</t>
  </si>
  <si>
    <t>TOTAL Actualizados ($)</t>
  </si>
  <si>
    <t>Declaración Jurada anual sobre retiros, remesas y/o dividendos distribuidos,  o cantidades distribuidas a cualquier título  y créditos correspondientes, efectuados por contribuyentes sujetos al régimen de la letra A) y al número 3 de la letra D) del artículo 14 de la LIR,  y sobre saldo de retiros en exceso pendientes de imputación.</t>
  </si>
  <si>
    <t>F 1948</t>
  </si>
  <si>
    <t>Sección A: IDENTIFICACIÓN DEL DECLARANTE</t>
  </si>
  <si>
    <t>FOLIO</t>
  </si>
  <si>
    <t>ROL ÚNICO TRIBUTARIO</t>
  </si>
  <si>
    <t>NOMBRE O RAZÓN SOCIAL</t>
  </si>
  <si>
    <t>20-5</t>
  </si>
  <si>
    <t xml:space="preserve">La sociedad  EC  &amp; GET Ltda. </t>
  </si>
  <si>
    <t xml:space="preserve">DOMICILIO </t>
  </si>
  <si>
    <t>COMUNA</t>
  </si>
  <si>
    <t xml:space="preserve">CORREO ELECTRÓNICO </t>
  </si>
  <si>
    <t>TELÉFONO</t>
  </si>
  <si>
    <t xml:space="preserve">Sección B: </t>
  </si>
  <si>
    <t>ANTECEDENTES DE LOS INFORMADOS (Receptor de los retiros, remesas o dividendos. Persona natural o jurídica)</t>
  </si>
  <si>
    <t>Fecha del retiro, remesa y/o dividendo distribuido</t>
  </si>
  <si>
    <t>RUT del Pleno Propietario  o Usufructuario  receptor del retiro, remesa y/o dividendo distribuido</t>
  </si>
  <si>
    <t>Usufructuario o Nudo Propietario de la acción o derecho social</t>
  </si>
  <si>
    <t>Cantidad de acciones al 31/12</t>
  </si>
  <si>
    <t>MONTOS DE RETIROS, REMESAS O DIVIDENDOS REAJUSTADOS ($)</t>
  </si>
  <si>
    <t>CRÉDITOS PARA IMPUESTO GLOBAL COMPLEMENTARIO O ADICIONAL</t>
  </si>
  <si>
    <t>Devolución de capital Art.17 N° 7 LIR.</t>
  </si>
  <si>
    <t>Número de Certificado</t>
  </si>
  <si>
    <t>Afectos a los Impuestos Global Complementario y/o Impuesto Adicional</t>
  </si>
  <si>
    <t>Rentas Exentas e Ingresos No Constitutivos de Renta (REX)</t>
  </si>
  <si>
    <t>Acumulados a Contar del 01.01.2017</t>
  </si>
  <si>
    <t>Acumulados Hasta el 31.12.2016</t>
  </si>
  <si>
    <t>Crédito por impuesto tasa adicional, Ex. Art. 21  LIR.</t>
  </si>
  <si>
    <t>Rentas Con Tributación Cumplida</t>
  </si>
  <si>
    <t xml:space="preserve">Rentas Exentas </t>
  </si>
  <si>
    <t>Ingresos No Constitutivos de  Renta</t>
  </si>
  <si>
    <t>Asociados a Rentas Afectas</t>
  </si>
  <si>
    <t>Asociados a Rentas Exentas (artículo 11, Ley 18.401)</t>
  </si>
  <si>
    <t xml:space="preserve">Crédito por IPE </t>
  </si>
  <si>
    <t>Rentas provenientes del registro RAP y Diferencia Inicial de sociedad acogida al ex Art. 14 TER A) LIR</t>
  </si>
  <si>
    <t>Otras rentas percibidas Sin Prioridad en su orden de imputación</t>
  </si>
  <si>
    <t>Exceso Distribuciones Desproporcionadas 
(N°9 Art.14 A)</t>
  </si>
  <si>
    <t>Utilidades afectadas con impuesto sustitutivo al FUT (ISFUT) Ley N°20.780</t>
  </si>
  <si>
    <t>Rentas generadas hasta el 31.12.1983 y/o utilidades afectadas con impuesto sustitutivo al FUT (ISFUT) LEY N°21.210</t>
  </si>
  <si>
    <t>Rentas Exentas de Impuesto Global Complementario (IGC) (Artículo 11, Ley 18.401), Afectas a Impuesto Adicional</t>
  </si>
  <si>
    <t>Rentas Exentas de Impuesto Global Complementario (IGC) y/o Impuesto Adicional (IA)</t>
  </si>
  <si>
    <t>No Sujetos a Restitución generados Hasta el 31.12.2019</t>
  </si>
  <si>
    <t>No Sujetos a Restitución generados a contar del 01.01.2020</t>
  </si>
  <si>
    <t>Sujetos a Restitución</t>
  </si>
  <si>
    <t>Sin derecho a devolución</t>
  </si>
  <si>
    <t>Con derecho a devolución</t>
  </si>
  <si>
    <t>Con crédito por IDPC acumulados  hasta el 31.12.2016</t>
  </si>
  <si>
    <t>Con  derecho a crédito por pago de IDPC voluntario</t>
  </si>
  <si>
    <t>Sin derecho a crédito</t>
  </si>
  <si>
    <t>C1</t>
  </si>
  <si>
    <t>C2</t>
  </si>
  <si>
    <t>C3</t>
  </si>
  <si>
    <t>C4</t>
  </si>
  <si>
    <t>C5</t>
  </si>
  <si>
    <t>C6</t>
  </si>
  <si>
    <t>C7</t>
  </si>
  <si>
    <t>C8</t>
  </si>
  <si>
    <t>C9</t>
  </si>
  <si>
    <t>C10</t>
  </si>
  <si>
    <t>C11</t>
  </si>
  <si>
    <t>C12</t>
  </si>
  <si>
    <t>C13</t>
  </si>
  <si>
    <t>C14</t>
  </si>
  <si>
    <t>C15</t>
  </si>
  <si>
    <t>C16</t>
  </si>
  <si>
    <t>C17</t>
  </si>
  <si>
    <t>C18</t>
  </si>
  <si>
    <t>C19</t>
  </si>
  <si>
    <t>C20</t>
  </si>
  <si>
    <t>C21</t>
  </si>
  <si>
    <t>C22</t>
  </si>
  <si>
    <t>C23</t>
  </si>
  <si>
    <t>C24</t>
  </si>
  <si>
    <t>C25</t>
  </si>
  <si>
    <t>C26</t>
  </si>
  <si>
    <t>C27</t>
  </si>
  <si>
    <t>C28</t>
  </si>
  <si>
    <t>C29</t>
  </si>
  <si>
    <t>C30</t>
  </si>
  <si>
    <t>C31</t>
  </si>
  <si>
    <t>C32</t>
  </si>
  <si>
    <t>C33</t>
  </si>
  <si>
    <t>18.000.000-0</t>
  </si>
  <si>
    <t>17.500.000-0</t>
  </si>
  <si>
    <t xml:space="preserve">Sección C: </t>
  </si>
  <si>
    <t>ANTECEDENTES DE RETIROS EN EXCESO (Detalle de saldos pendientes de imputación)</t>
  </si>
  <si>
    <t>RUT del beneficiario del retiro (titular o cesionario)</t>
  </si>
  <si>
    <t xml:space="preserve">Montos de retiros en exceso, reajustados ($)
</t>
  </si>
  <si>
    <t>C34</t>
  </si>
  <si>
    <t>C35</t>
  </si>
  <si>
    <t>CUADRO RESUMEN FINAL DE LA DECLARACIÓN</t>
  </si>
  <si>
    <t xml:space="preserve">Total de casos Informados </t>
  </si>
  <si>
    <t>Exentos de impuesto global complementario (IGC) y/o impuesto adicional (IA)</t>
  </si>
  <si>
    <t>C36</t>
  </si>
  <si>
    <t>C37</t>
  </si>
  <si>
    <t>C38</t>
  </si>
  <si>
    <t>C39</t>
  </si>
  <si>
    <t>C40</t>
  </si>
  <si>
    <t>C41</t>
  </si>
  <si>
    <t>C42</t>
  </si>
  <si>
    <t>C43</t>
  </si>
  <si>
    <t>C44</t>
  </si>
  <si>
    <t>C45</t>
  </si>
  <si>
    <t>C46</t>
  </si>
  <si>
    <t>C47</t>
  </si>
  <si>
    <t>C48</t>
  </si>
  <si>
    <t>C49</t>
  </si>
  <si>
    <t>C50</t>
  </si>
  <si>
    <t>C51</t>
  </si>
  <si>
    <t>C52</t>
  </si>
  <si>
    <t>C53</t>
  </si>
  <si>
    <t>C54</t>
  </si>
  <si>
    <t>C55</t>
  </si>
  <si>
    <t>C56</t>
  </si>
  <si>
    <t>C57</t>
  </si>
  <si>
    <t>C58</t>
  </si>
  <si>
    <t>C59</t>
  </si>
  <si>
    <t>C60</t>
  </si>
  <si>
    <t>C61</t>
  </si>
  <si>
    <t>C62</t>
  </si>
  <si>
    <t>C63</t>
  </si>
  <si>
    <t>C64</t>
  </si>
  <si>
    <t>C65</t>
  </si>
  <si>
    <t>C66</t>
  </si>
  <si>
    <t>DECLARO BAJO JURAMENTO QUE LOS DATOS CONTENIDOS EN EL PRESENTE DOCUMENTO SON LA EXPRESIÓN FIEL DE LA VERDAD, POR LO QUE ASUMO LA RESPONSABILIDAD CORRESPONDIENTE</t>
  </si>
  <si>
    <t>RUT REPRESENTANTE LEGAL</t>
  </si>
  <si>
    <t xml:space="preserve"> RUT DEL RESPONSABLE DE LA CONFECCIÓN DEL REGISTRO</t>
  </si>
  <si>
    <t>Nombre o Razón Social</t>
  </si>
  <si>
    <t xml:space="preserve"> </t>
  </si>
  <si>
    <t>RUT N°</t>
  </si>
  <si>
    <t>CERTIFICADO N°:</t>
  </si>
  <si>
    <t>Dirección</t>
  </si>
  <si>
    <t>Teatinos 120</t>
  </si>
  <si>
    <t>Ciudad y Fecha:</t>
  </si>
  <si>
    <t xml:space="preserve">Giro o Actividad </t>
  </si>
  <si>
    <t xml:space="preserve">Servicio </t>
  </si>
  <si>
    <t>CERTIFICADO N° 70</t>
    <phoneticPr fontId="17" type="noConversion"/>
  </si>
  <si>
    <t xml:space="preserve">SOBRE SITUACIÓN TRIBUTARIA DE RETIROS, REMESAS Y/O DIVIDENDOS DISTRIBUIDOS Y CRÉDITOS CORRESPONDIENTES EFECTUADOS POR CONTRIBUYENTES SUJETOS AL RÉGIMEN DE LA LETRA A) O AL RÉGIMEN DEL NUMERO 3 DE LA LETRA D) DEL ARTÍCULO 14 DE LA LIR.  </t>
  </si>
  <si>
    <t xml:space="preserve">FECHA DEL 
RETIRO, 
REMESA Y/O 
DIVIDENDOS 
DISTRIBUIDOS
</t>
  </si>
  <si>
    <t>DIVIDENDO N°</t>
  </si>
  <si>
    <t>RUT DEL PLENO PROPIETARIO  O USUFRUCTUARIO  RECEPTOR DEL RETIRO, REMESA Y/O DIVIDENDO DISTRIBUIDO</t>
  </si>
  <si>
    <t>USUFRUCTUARIO O NUDO PROPIETARIO DE LA ACCIÓN O DERECHO SOCIAL</t>
  </si>
  <si>
    <t>MONTO HISTÓRICO</t>
  </si>
  <si>
    <t>FACTOR ACTUALIZACIÓN</t>
  </si>
  <si>
    <t>MONTOS DE DIVIDENDOS REAJUSTADOS ($)</t>
  </si>
  <si>
    <t>TASA EFECTIVA DEL CRÉDITO DEL FUT (TEF)</t>
  </si>
  <si>
    <t>TASA EFECTIVA DEL CRÉDITO DEL FUNT (TEX)</t>
  </si>
  <si>
    <t>DEVOLUCIÓN DE CAPITAL ART.17 N° 7 LIR.</t>
  </si>
  <si>
    <t>MONTO ACTUALIZADO</t>
  </si>
  <si>
    <t>MONTO AFECTO A IMPUESTO  GLOBAL COMPLEMENTARIO Y/O  IMPUESTO ADICIONAL</t>
  </si>
  <si>
    <t>RENTAS EXENTAS E INGRESOS NO CONSTITUTIVOS DE RENTA (REX)</t>
  </si>
  <si>
    <t>ACUMULADOS A CONTAR DEL  01.01.2017</t>
  </si>
  <si>
    <t>ACUMULADOS HASTA EL 31.12.2016</t>
  </si>
  <si>
    <t>CRÉDITO POR IMPUESTO TASA ADICIONAL, EX ART. 21 LIR.</t>
  </si>
  <si>
    <t xml:space="preserve">RENTAS EXENTAS   </t>
  </si>
  <si>
    <t>INGRESOS NO CONSTITUTIVOS DE RENTA</t>
  </si>
  <si>
    <t>ASOCIADOS A RENTAS AFECTAS</t>
  </si>
  <si>
    <t>ASOCIADOS A RENTAS EXENTAS 
(artículo 11, Ley 18.401)</t>
  </si>
  <si>
    <t>CRÉDITO POR IPE</t>
  </si>
  <si>
    <t>RENTAS PROVENIENTES DEL REGISTRO RAP Y DIFERENCIA INICIAL DE SOCIEDAD ACOGIDA AL EX ART. 14 TER A) LIR</t>
  </si>
  <si>
    <t>OTRAS RENTAS PERCIBIDAS SIN PRIORIDAD EN SU ORDEN DE IMPUTACIÓN</t>
  </si>
  <si>
    <t>EXCESO DISTRIBUCIONES DESPROPORCIONADAS 
(N°9 ART.14 A)</t>
  </si>
  <si>
    <t>UTILIDADES AFECTADAS CON IMPUESTO SUSTITUTIVO AL FUT (ISFUT) LEY N°20.780</t>
  </si>
  <si>
    <t>RENTAS GENERADAS HASTA EL 31.12.1983 Y/O UTILIDADES AFECTADAS CON IMPUESTO SUSTITUTIVO AL FUT (ISFUT) LEY N°21.210</t>
  </si>
  <si>
    <t>RENTAS EXENTAS DE IMPUESTO GLOBAL COMPLEMENTARIO (IGC) (ARTÍCULO 11, LEY 18.401), AFECTAS A IMPUESTO ADICIONAL</t>
  </si>
  <si>
    <t>RENTAS EXENTAS DE IMPUESTO GLOBAL COMPLEMENTARIO (IGC) Y/O IMPUESTO ADICIONAL (IA)</t>
  </si>
  <si>
    <t xml:space="preserve">NO SUJETOS A RESTITUCIÓN GENERADOS HASTA EL 31.12.2019 </t>
  </si>
  <si>
    <t xml:space="preserve">NO SUJETOS A RESTITUCIÓN GENERADOS A CONTAR DEL 01.01.2020 </t>
  </si>
  <si>
    <t>SUJETOS A RESTITUCIÓN</t>
  </si>
  <si>
    <t>SIN DERECHO A DEVOLUCIÓN</t>
  </si>
  <si>
    <t>CON DERECHO A DEVOLUCIÓN</t>
  </si>
  <si>
    <t>CON CRÉDITO POR IDPC GENERADOS A CONTAR DEL 01.01.2017</t>
  </si>
  <si>
    <t>CON CRÉDITO POR IDPC  ACUMULADOS  HASTA EL 31.12.2016</t>
  </si>
  <si>
    <t>CON DERECHO A CRÉDITO POR PAGO DE IDPC VOLUNTARIO</t>
  </si>
  <si>
    <t>SIN DERECHO A CRÉDITO</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</si>
  <si>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</si>
  <si>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</si>
  <si>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</si>
  <si>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</si>
  <si>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</si>
  <si>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</si>
  <si>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</si>
  <si>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</si>
  <si>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</si>
  <si>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</si>
  <si>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</si>
  <si>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</si>
  <si>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</si>
  <si>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</si>
  <si>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</si>
  <si>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</si>
  <si>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</si>
  <si>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</si>
  <si>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</si>
  <si>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</si>
  <si>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</si>
  <si>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</si>
  <si>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</si>
  <si>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</si>
  <si>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</si>
  <si>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</si>
  <si>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</si>
  <si>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</si>
  <si>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</si>
  <si>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</si>
  <si>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</si>
  <si>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</si>
  <si>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</si>
  <si>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</si>
  <si>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</si>
  <si>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</si>
  <si>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</si>
  <si>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TOTALES</t>
  </si>
  <si>
    <t>$</t>
  </si>
  <si>
    <t xml:space="preserve">
Se extiende el presente certificado en cumplimiento de lo dispuesto en la Resolución Ex. N°98 de 2020 del Servicio de Impuestos Internos y sus modificaciones posteriores.
</t>
  </si>
  <si>
    <t>Declaro bajo juramento que los datos contenidos en el presente documento son la expresión fiel de la verdad, por lo que asumo la responsabilidad correspondiente</t>
  </si>
  <si>
    <t>Nombre, N° RUT y Firma del Representante Legal</t>
  </si>
  <si>
    <t>IMPTO 10%</t>
  </si>
  <si>
    <t>BASE IMPONIBLE</t>
  </si>
  <si>
    <t>NOMBRE:</t>
  </si>
  <si>
    <t>RUT:</t>
  </si>
  <si>
    <t>DIRECCION:</t>
  </si>
  <si>
    <t>GIRO:</t>
  </si>
  <si>
    <t>BALANCE GENERAL</t>
  </si>
  <si>
    <t>Desde</t>
  </si>
  <si>
    <t>Al</t>
  </si>
  <si>
    <t>CUENTAS</t>
  </si>
  <si>
    <t>S U M A S</t>
  </si>
  <si>
    <t>S A L D O S</t>
  </si>
  <si>
    <t>I N V E N T A R I O</t>
  </si>
  <si>
    <t xml:space="preserve">R E S U L T A D O S </t>
  </si>
  <si>
    <t>Debe</t>
  </si>
  <si>
    <t>Haber</t>
  </si>
  <si>
    <t>Deudor</t>
  </si>
  <si>
    <t>Acreedor</t>
  </si>
  <si>
    <t>Activo</t>
  </si>
  <si>
    <t>Pasivo</t>
  </si>
  <si>
    <t>Perdida</t>
  </si>
  <si>
    <t>Ganancia</t>
  </si>
  <si>
    <t xml:space="preserve">Caja  </t>
  </si>
  <si>
    <t>Facturas por cobrar</t>
  </si>
  <si>
    <t>Depositos a Plazo A</t>
  </si>
  <si>
    <t>Vehiculos</t>
  </si>
  <si>
    <t>Dep Acumulada M y E</t>
  </si>
  <si>
    <t>Dep Vehiculos</t>
  </si>
  <si>
    <t>Proveedores</t>
  </si>
  <si>
    <t>Ret 2° Cat</t>
  </si>
  <si>
    <t>PPM x Pagar</t>
  </si>
  <si>
    <t>IVA</t>
  </si>
  <si>
    <t>Leyes Soc x Pagar</t>
  </si>
  <si>
    <t>Capital</t>
  </si>
  <si>
    <t>Rev Cap Propio</t>
  </si>
  <si>
    <t>Resultado Acumulado</t>
  </si>
  <si>
    <t>Remuneraciones</t>
  </si>
  <si>
    <t>Honorarios</t>
  </si>
  <si>
    <t>Arriendos</t>
  </si>
  <si>
    <t>Gastos Generales</t>
  </si>
  <si>
    <t>Costo de Venta</t>
  </si>
  <si>
    <t>Correccion Monetaria</t>
  </si>
  <si>
    <t>Ventas</t>
  </si>
  <si>
    <t xml:space="preserve">Otros Ingresos </t>
  </si>
  <si>
    <t>Sub Total</t>
  </si>
  <si>
    <t>Utilidad (Pérdida) del Ejercicio</t>
  </si>
  <si>
    <t>Total Balance Final</t>
  </si>
  <si>
    <t>__________________________</t>
  </si>
  <si>
    <t>_______________________</t>
  </si>
  <si>
    <t>Firma Contribuyente</t>
  </si>
  <si>
    <t>CONTADOR</t>
  </si>
  <si>
    <t>LEONEL SOTO HERRERA</t>
  </si>
  <si>
    <t>15.753.321-5</t>
  </si>
  <si>
    <t>FERNANDO GUZMAN</t>
  </si>
  <si>
    <t>MARIA BAHAMONDES</t>
  </si>
  <si>
    <t>F29</t>
  </si>
  <si>
    <t>RCV</t>
  </si>
  <si>
    <t>(-) Pérdida tributaria del ejercicio al 31 de diciembre  ……………………………………………………………………………………………………………………………………………………….</t>
  </si>
  <si>
    <t>ARRIENDOS</t>
  </si>
  <si>
    <t>Maq y Equipos</t>
  </si>
  <si>
    <t>Impto Unico</t>
  </si>
  <si>
    <t>PPM SIN ACT</t>
  </si>
  <si>
    <t xml:space="preserve">AÑO COMERCIAL </t>
  </si>
  <si>
    <t>MOV/COL</t>
  </si>
  <si>
    <t>DIF. VENTAS</t>
  </si>
  <si>
    <t>IMP. UNICO</t>
  </si>
  <si>
    <t>FACTORES</t>
  </si>
  <si>
    <t>DDJJ</t>
  </si>
  <si>
    <t>PPM SII</t>
  </si>
  <si>
    <t>REAJUSTE PPM</t>
  </si>
  <si>
    <t>PERD AÑO ANT</t>
  </si>
  <si>
    <t>CPTS</t>
  </si>
  <si>
    <t>Otros Ingresos</t>
  </si>
  <si>
    <t>HON 3°</t>
  </si>
  <si>
    <t>AT-2024</t>
  </si>
  <si>
    <t>------------------------</t>
  </si>
  <si>
    <t>66.666.666-6</t>
  </si>
  <si>
    <t>LA COCINA POLÍTICA LIMITADA</t>
  </si>
  <si>
    <t>ROL 5555-555</t>
  </si>
  <si>
    <t>5555555-5</t>
  </si>
  <si>
    <t>MAYOR VALOR FM</t>
  </si>
  <si>
    <t>GASTOS MENORES</t>
  </si>
  <si>
    <t>R17</t>
  </si>
  <si>
    <t>Códigos</t>
  </si>
  <si>
    <t>BASE IMPONIBLE ANTES REBAJA</t>
  </si>
  <si>
    <t xml:space="preserve">Totales </t>
  </si>
  <si>
    <t>TASA IMTPO RENTA</t>
  </si>
  <si>
    <t>PRE-RESULTADO</t>
  </si>
  <si>
    <t>Incentivo al ahorro según art. 14 letra E)</t>
  </si>
  <si>
    <t>14 D 3</t>
  </si>
  <si>
    <t xml:space="preserve">INCENTIVO AL AHORRO </t>
  </si>
  <si>
    <t>BASE</t>
  </si>
  <si>
    <t>RETIROS</t>
  </si>
  <si>
    <t>BASE INCENTIVO</t>
  </si>
  <si>
    <t>BASE IMPONIBLE AFECTA IDPC</t>
  </si>
  <si>
    <t>Determinación  RAI al 31.12.2023</t>
  </si>
  <si>
    <t>Determinación capital propio tributario simplificado al 31.12.2023</t>
  </si>
  <si>
    <r>
      <t xml:space="preserve">(+) Capital propio tributario </t>
    </r>
    <r>
      <rPr>
        <b/>
        <sz val="10"/>
        <rFont val="Arial"/>
        <family val="2"/>
      </rPr>
      <t xml:space="preserve">al 01.01.2023 </t>
    </r>
    <r>
      <rPr>
        <sz val="10"/>
        <rFont val="Arial"/>
        <family val="2"/>
      </rPr>
      <t>………………………………………………...…………………………………………………………………............</t>
    </r>
  </si>
  <si>
    <t>(+) Capital propio tributario simplificado al 31-12-2023 ……..............</t>
  </si>
  <si>
    <t>(+) Retiros del ejercicio históricos al 31-12-2023 ………………………………………………………………………………………...............................................</t>
  </si>
  <si>
    <t>(- ) Capital social aportado histórico al 31.12.2023 ………………..…….</t>
  </si>
  <si>
    <t>CPTI</t>
  </si>
  <si>
    <t>DATOS</t>
  </si>
  <si>
    <t>Fondos Mutuos</t>
  </si>
  <si>
    <t>(+) Pérdidas tributarias de ejercicios anteriores …….............................</t>
  </si>
  <si>
    <t>CAPITAL HISTORICO</t>
  </si>
  <si>
    <t>Cta Part Socio A</t>
  </si>
  <si>
    <t>Cta Part Socio 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</si>
</sst>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quot;$&quot;* #,##0_ ;_ &quot;$&quot;* \-#,##0_ ;_ &quot;$&quot;* &quot;-&quot;_ ;_ @_ "/>
    <numFmt numFmtId="41" formatCode="_ * #,##0_ ;_ * \-#,##0_ ;_ * &quot;-&quot;_ ;_ @_ "/>
    <numFmt numFmtId="43" formatCode="_ * #,##0.00_ ;_ * \-#,##0.00_ ;_ * &quot;-&quot;??_ ;_ @_ "/>
    <numFmt numFmtId="164" formatCode="#,##0;\(#,##0\)"/>
    <numFmt numFmtId="165" formatCode="#,##0.000000"/>
    <numFmt numFmtId="166" formatCode="#,##0.000000;\(#,##0.000000\)"/>
    <numFmt numFmtId="167" formatCode="_-* #,##0.00\ _$_-;\-* #,##0.00\ _$_-;_-* &quot;-&quot;??\ _$_-;_-@_-"/>
    <numFmt numFmtId="168" formatCode="#,##0_ ;\-#,##0\ "/>
    <numFmt numFmtId="169" formatCode="#,##0.000_ ;\-#,##0.000\ "/>
    <numFmt numFmtId="170" formatCode="dd/mm/yyyy;@"/>
    <numFmt numFmtId="171" formatCode="#,##0.000"/>
    <numFmt numFmtId="172" formatCode="dd\/mm\/yyyy"/>
    <numFmt numFmtId="173" formatCode="_ * #,##0.000_ ;_ * \-#,##0.000_ ;_ * &quot;-&quot;_ ;_ @_ "/>
  </numFmts>
  <fonts count="34">
    <font>
      <sz val="11"/>
      <color theme="1"/>
      <name val="Calibri"/>
      <family val="2"/>
      <scheme val="minor"/>
    </font>
    <font>
      <b/>
      <sz val="11"/>
      <color theme="1"/>
      <name val="Calibri"/>
      <family val="2"/>
      <scheme val="minor"/>
    </font>
    <font>
      <sz val="11"/>
      <color theme="1"/>
      <name val="Calibri"/>
      <family val="2"/>
      <scheme val="minor"/>
    </font>
    <font>
      <sz val="11"/>
      <color theme="0"/>
      <name val="Calibri"/>
      <family val="2"/>
      <scheme val="minor"/>
    </font>
    <font>
      <b/>
      <sz val="10"/>
      <name val="Arial"/>
      <family val="2"/>
    </font>
    <font>
      <sz val="10"/>
      <name val="Arial"/>
      <family val="2"/>
    </font>
    <font>
      <b/>
      <sz val="14"/>
      <color theme="1"/>
      <name val="Calibri"/>
      <family val="2"/>
      <scheme val="minor"/>
    </font>
    <font>
      <sz val="11"/>
      <color rgb="FF00B050"/>
      <name val="Calibri"/>
      <family val="2"/>
      <scheme val="minor"/>
    </font>
    <font>
      <sz val="12"/>
      <color theme="1"/>
      <name val="Calibri"/>
      <family val="2"/>
      <scheme val="minor"/>
    </font>
    <font>
      <sz val="10"/>
      <name val="Times New Roman"/>
      <family val="1"/>
    </font>
    <font>
      <sz val="12"/>
      <color theme="0"/>
      <name val="Calibri"/>
      <family val="2"/>
      <scheme val="minor"/>
    </font>
    <font>
      <b/>
      <sz val="12"/>
      <color rgb="FFFF0000"/>
      <name val="Calibri"/>
      <family val="2"/>
      <scheme val="minor"/>
    </font>
    <font>
      <sz val="11"/>
      <name val="Calibri"/>
      <family val="2"/>
    </font>
    <font>
      <b/>
      <sz val="14"/>
      <color indexed="10"/>
      <name val="Calibri"/>
      <family val="2"/>
    </font>
    <font>
      <b/>
      <sz val="14"/>
      <color indexed="12"/>
      <name val="Calibri"/>
      <family val="2"/>
    </font>
    <font>
      <sz val="16"/>
      <name val="Calibri"/>
      <family val="2"/>
    </font>
    <font>
      <b/>
      <sz val="11"/>
      <name val="Arial"/>
      <family val="2"/>
    </font>
    <font>
      <sz val="11"/>
      <color indexed="8"/>
      <name val="Calibri"/>
      <family val="2"/>
    </font>
    <font>
      <u/>
      <sz val="10"/>
      <name val="Arial"/>
      <family val="2"/>
    </font>
    <font>
      <sz val="11"/>
      <name val="Calibri"/>
      <family val="2"/>
      <scheme val="minor"/>
    </font>
    <font>
      <sz val="10"/>
      <color indexed="8"/>
      <name val="Arial"/>
      <family val="2"/>
    </font>
    <font>
      <sz val="9"/>
      <name val="Arial"/>
      <family val="2"/>
    </font>
    <font>
      <sz val="8"/>
      <name val="Calibri"/>
      <family val="2"/>
      <scheme val="minor"/>
    </font>
    <font>
      <b/>
      <sz val="8"/>
      <name val="Calibri"/>
      <family val="2"/>
      <scheme val="minor"/>
    </font>
    <font>
      <i/>
      <sz val="8"/>
      <name val="Calibri"/>
      <family val="2"/>
      <scheme val="minor"/>
    </font>
    <font>
      <sz val="8"/>
      <name val="New Roman"/>
    </font>
    <font>
      <b/>
      <sz val="8"/>
      <name val="New Roman"/>
    </font>
    <font>
      <b/>
      <sz val="10"/>
      <color indexed="8"/>
      <name val="Calibri"/>
      <family val="2"/>
      <scheme val="minor"/>
    </font>
    <font>
      <sz val="8"/>
      <color indexed="8"/>
      <name val="Calibri"/>
      <family val="2"/>
      <scheme val="minor"/>
    </font>
    <font>
      <sz val="8"/>
      <color indexed="8"/>
      <name val="New Roman"/>
    </font>
    <font>
      <b/>
      <sz val="8"/>
      <color indexed="8"/>
      <name val="Calibri"/>
      <family val="2"/>
      <scheme val="minor"/>
    </font>
    <font>
      <b/>
      <sz val="10"/>
      <color theme="1"/>
      <name val="Calibri"/>
      <family val="2"/>
      <scheme val="minor"/>
    </font>
    <font>
      <sz val="10"/>
      <color theme="1"/>
      <name val="Calibri"/>
      <family val="2"/>
      <scheme val="minor"/>
    </font>
    <font>
      <b/>
      <sz val="8"/>
      <color theme="1"/>
      <name val="Calibri"/>
      <family val="2"/>
      <scheme val="minor"/>
    </font>
  </fonts>
  <fills count="18">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theme="7" tint="0.59999389629810485"/>
        <bgColor indexed="64"/>
      </patternFill>
    </fill>
    <fill>
      <patternFill patternType="solid">
        <fgColor rgb="FFFFFF00"/>
        <bgColor indexed="64"/>
      </patternFill>
    </fill>
    <fill>
      <patternFill patternType="lightDown">
        <fgColor auto="1"/>
      </patternFill>
    </fill>
    <fill>
      <patternFill patternType="lightDown">
        <bgColor auto="1"/>
      </patternFill>
    </fill>
    <fill>
      <patternFill patternType="solid">
        <fgColor indexed="9"/>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FFC000"/>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6" tint="0.59999389629810485"/>
        <bgColor indexed="64"/>
      </patternFill>
    </fill>
    <fill>
      <patternFill patternType="solid">
        <fgColor rgb="FF00B0F0"/>
        <bgColor indexed="64"/>
      </patternFill>
    </fill>
  </fills>
  <borders count="8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auto="1"/>
      </right>
      <top style="thin">
        <color auto="1"/>
      </top>
      <bottom/>
      <diagonal/>
    </border>
    <border>
      <left style="thin">
        <color auto="1"/>
      </left>
      <right style="thin">
        <color auto="1"/>
      </right>
      <top style="thin">
        <color auto="1"/>
      </top>
      <bottom/>
      <diagonal/>
    </border>
    <border>
      <left/>
      <right/>
      <top style="thin">
        <color indexed="64"/>
      </top>
      <bottom style="thin">
        <color indexed="64"/>
      </bottom>
      <diagonal/>
    </border>
    <border>
      <left style="thin">
        <color indexed="64"/>
      </left>
      <right/>
      <top/>
      <bottom/>
      <diagonal/>
    </border>
    <border>
      <left/>
      <right style="thin">
        <color auto="1"/>
      </right>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indexed="64"/>
      </right>
      <top/>
      <bottom style="thin">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auto="1"/>
      </left>
      <right/>
      <top style="hair">
        <color indexed="64"/>
      </top>
      <bottom/>
      <diagonal/>
    </border>
    <border>
      <left/>
      <right style="medium">
        <color indexed="64"/>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hair">
        <color rgb="FF0033CC"/>
      </bottom>
      <diagonal/>
    </border>
    <border>
      <left style="medium">
        <color indexed="64"/>
      </left>
      <right style="medium">
        <color indexed="64"/>
      </right>
      <top style="thin">
        <color auto="1"/>
      </top>
      <bottom style="thin">
        <color auto="1"/>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hair">
        <color rgb="FF0033CC"/>
      </top>
      <bottom style="hair">
        <color rgb="FF0033CC"/>
      </bottom>
      <diagonal/>
    </border>
    <border>
      <left style="medium">
        <color indexed="64"/>
      </left>
      <right style="medium">
        <color indexed="64"/>
      </right>
      <top style="thin">
        <color auto="1"/>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ck">
        <color rgb="FF0033CC"/>
      </right>
      <top style="medium">
        <color indexed="64"/>
      </top>
      <bottom/>
      <diagonal/>
    </border>
    <border>
      <left style="thick">
        <color rgb="FF0033CC"/>
      </left>
      <right style="medium">
        <color indexed="64"/>
      </right>
      <top style="medium">
        <color indexed="64"/>
      </top>
      <bottom/>
      <diagonal/>
    </border>
    <border>
      <left style="medium">
        <color indexed="64"/>
      </left>
      <right style="thick">
        <color rgb="FF0033CC"/>
      </right>
      <top/>
      <bottom style="medium">
        <color indexed="64"/>
      </bottom>
      <diagonal/>
    </border>
    <border>
      <left style="thick">
        <color rgb="FF0033CC"/>
      </left>
      <right style="medium">
        <color indexed="64"/>
      </right>
      <top/>
      <bottom style="medium">
        <color indexed="64"/>
      </bottom>
      <diagonal/>
    </border>
    <border>
      <left style="medium">
        <color indexed="64"/>
      </left>
      <right style="medium">
        <color indexed="64"/>
      </right>
      <top style="medium">
        <color indexed="64"/>
      </top>
      <bottom style="thin">
        <color auto="1"/>
      </bottom>
      <diagonal/>
    </border>
    <border>
      <left style="thin">
        <color indexed="64"/>
      </left>
      <right/>
      <top style="medium">
        <color indexed="64"/>
      </top>
      <bottom style="thin">
        <color indexed="64"/>
      </bottom>
      <diagonal/>
    </border>
    <border>
      <left style="thin">
        <color indexed="64"/>
      </left>
      <right/>
      <top/>
      <bottom style="double">
        <color indexed="64"/>
      </bottom>
      <diagonal/>
    </border>
    <border>
      <left/>
      <right style="thin">
        <color indexed="64"/>
      </right>
      <top style="thin">
        <color indexed="64"/>
      </top>
      <bottom style="double">
        <color indexed="64"/>
      </bottom>
      <diagonal/>
    </border>
    <border>
      <left style="thin">
        <color auto="1"/>
      </left>
      <right style="thin">
        <color auto="1"/>
      </right>
      <top style="thin">
        <color auto="1"/>
      </top>
      <bottom style="double">
        <color auto="1"/>
      </bottom>
      <diagonal/>
    </border>
    <border>
      <left style="hair">
        <color auto="1"/>
      </left>
      <right style="hair">
        <color auto="1"/>
      </right>
      <top style="thin">
        <color auto="1"/>
      </top>
      <bottom style="thin">
        <color auto="1"/>
      </bottom>
      <diagonal/>
    </border>
    <border>
      <left style="thin">
        <color indexed="64"/>
      </left>
      <right/>
      <top style="thin">
        <color indexed="64"/>
      </top>
      <bottom style="double">
        <color indexed="64"/>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s>
  <cellStyleXfs count="6">
    <xf numFmtId="0" fontId="0" fillId="0" borderId="0"/>
    <xf numFmtId="41" fontId="2" fillId="0" borderId="0" applyFont="0" applyFill="0" applyBorder="0" applyAlignment="0" applyProtection="0"/>
    <xf numFmtId="43" fontId="2" fillId="0" borderId="0" applyFont="0" applyFill="0" applyBorder="0" applyAlignment="0" applyProtection="0"/>
    <xf numFmtId="167" fontId="9" fillId="0" borderId="0" applyFont="0" applyFill="0" applyBorder="0" applyAlignment="0" applyProtection="0"/>
    <xf numFmtId="0" fontId="5" fillId="0" borderId="0"/>
    <xf numFmtId="0" fontId="5" fillId="0" borderId="0"/>
  </cellStyleXfs>
  <cellXfs count="568">
    <xf numFmtId="0" fontId="0" fillId="0" borderId="0" xfId="0"/>
    <xf numFmtId="0" fontId="0" fillId="0" borderId="0" xfId="0" applyAlignment="1">
      <alignment horizontal="center"/>
    </xf>
    <xf numFmtId="0" fontId="0" fillId="0" borderId="1" xfId="0" applyBorder="1"/>
    <xf numFmtId="3" fontId="0" fillId="0" borderId="0" xfId="0" applyNumberFormat="1"/>
    <xf numFmtId="0" fontId="1" fillId="0" borderId="0" xfId="0" applyFont="1"/>
    <xf numFmtId="3" fontId="1" fillId="0" borderId="0" xfId="0" applyNumberFormat="1" applyFont="1"/>
    <xf numFmtId="0" fontId="1" fillId="0" borderId="0" xfId="0" quotePrefix="1" applyFont="1"/>
    <xf numFmtId="42" fontId="0" fillId="0" borderId="1" xfId="0" applyNumberFormat="1" applyBorder="1"/>
    <xf numFmtId="37" fontId="0" fillId="0" borderId="1" xfId="0" applyNumberFormat="1" applyBorder="1"/>
    <xf numFmtId="37" fontId="0" fillId="0" borderId="0" xfId="0" applyNumberFormat="1"/>
    <xf numFmtId="37" fontId="0" fillId="0" borderId="1" xfId="0" applyNumberFormat="1" applyBorder="1" applyAlignment="1">
      <alignment horizontal="right"/>
    </xf>
    <xf numFmtId="37" fontId="0" fillId="2" borderId="1" xfId="0" applyNumberFormat="1" applyFill="1" applyBorder="1"/>
    <xf numFmtId="37" fontId="0" fillId="2" borderId="0" xfId="0" applyNumberFormat="1" applyFill="1"/>
    <xf numFmtId="0" fontId="0" fillId="0" borderId="0" xfId="0" applyAlignment="1">
      <alignment horizontal="right"/>
    </xf>
    <xf numFmtId="164" fontId="0" fillId="0" borderId="0" xfId="0" applyNumberFormat="1"/>
    <xf numFmtId="3" fontId="4" fillId="0" borderId="0" xfId="0" applyNumberFormat="1" applyFont="1"/>
    <xf numFmtId="164" fontId="5" fillId="0" borderId="0" xfId="0" applyNumberFormat="1" applyFont="1"/>
    <xf numFmtId="164" fontId="6" fillId="0" borderId="0" xfId="0" applyNumberFormat="1" applyFont="1" applyAlignment="1">
      <alignment vertical="center"/>
    </xf>
    <xf numFmtId="3" fontId="5" fillId="0" borderId="0" xfId="0" applyNumberFormat="1" applyFont="1"/>
    <xf numFmtId="3" fontId="4" fillId="3" borderId="2" xfId="0" applyNumberFormat="1" applyFont="1" applyFill="1" applyBorder="1" applyAlignment="1">
      <alignment horizontal="center" vertical="center" wrapText="1"/>
    </xf>
    <xf numFmtId="165" fontId="4" fillId="3" borderId="1" xfId="0" applyNumberFormat="1" applyFont="1" applyFill="1" applyBorder="1" applyAlignment="1">
      <alignment horizontal="center" vertical="center" wrapText="1"/>
    </xf>
    <xf numFmtId="3" fontId="4" fillId="3" borderId="3" xfId="0" applyNumberFormat="1" applyFont="1" applyFill="1" applyBorder="1" applyAlignment="1">
      <alignment horizontal="center" vertical="center" wrapText="1"/>
    </xf>
    <xf numFmtId="3" fontId="4" fillId="3" borderId="1" xfId="0" applyNumberFormat="1" applyFont="1" applyFill="1" applyBorder="1" applyAlignment="1">
      <alignment horizontal="center" vertical="center" wrapText="1"/>
    </xf>
    <xf numFmtId="3" fontId="4" fillId="0" borderId="9" xfId="0" applyNumberFormat="1" applyFont="1" applyBorder="1"/>
    <xf numFmtId="3" fontId="4" fillId="0" borderId="11" xfId="0" applyNumberFormat="1" applyFont="1" applyBorder="1"/>
    <xf numFmtId="164" fontId="5" fillId="0" borderId="9" xfId="0" applyNumberFormat="1" applyFont="1" applyBorder="1"/>
    <xf numFmtId="164" fontId="5" fillId="0" borderId="10" xfId="0" applyNumberFormat="1" applyFont="1" applyBorder="1"/>
    <xf numFmtId="164" fontId="5" fillId="0" borderId="11" xfId="0" applyNumberFormat="1" applyFont="1" applyBorder="1"/>
    <xf numFmtId="3" fontId="5" fillId="0" borderId="9" xfId="0" applyNumberFormat="1" applyFont="1" applyBorder="1"/>
    <xf numFmtId="166" fontId="0" fillId="0" borderId="0" xfId="0" applyNumberFormat="1"/>
    <xf numFmtId="3" fontId="4" fillId="0" borderId="2" xfId="0" applyNumberFormat="1" applyFont="1" applyBorder="1" applyAlignment="1">
      <alignment vertical="center"/>
    </xf>
    <xf numFmtId="3" fontId="5" fillId="0" borderId="8" xfId="0" applyNumberFormat="1" applyFont="1" applyBorder="1" applyAlignment="1">
      <alignment vertical="center"/>
    </xf>
    <xf numFmtId="164" fontId="5" fillId="0" borderId="3" xfId="0" applyNumberFormat="1" applyFont="1" applyBorder="1"/>
    <xf numFmtId="3" fontId="4" fillId="0" borderId="1" xfId="0" applyNumberFormat="1" applyFont="1" applyBorder="1" applyAlignment="1">
      <alignment vertical="center"/>
    </xf>
    <xf numFmtId="14" fontId="5" fillId="0" borderId="0" xfId="0" applyNumberFormat="1" applyFont="1"/>
    <xf numFmtId="164" fontId="5" fillId="4" borderId="11" xfId="0" applyNumberFormat="1" applyFont="1" applyFill="1" applyBorder="1"/>
    <xf numFmtId="164" fontId="5" fillId="0" borderId="15" xfId="0" applyNumberFormat="1" applyFont="1" applyBorder="1"/>
    <xf numFmtId="164" fontId="4" fillId="0" borderId="12" xfId="0" applyNumberFormat="1" applyFont="1" applyBorder="1"/>
    <xf numFmtId="3" fontId="4" fillId="0" borderId="2" xfId="0" applyNumberFormat="1" applyFont="1" applyBorder="1"/>
    <xf numFmtId="3" fontId="5" fillId="0" borderId="8" xfId="0" applyNumberFormat="1" applyFont="1" applyBorder="1"/>
    <xf numFmtId="3" fontId="4" fillId="0" borderId="1" xfId="0" applyNumberFormat="1" applyFont="1" applyBorder="1"/>
    <xf numFmtId="3" fontId="4" fillId="0" borderId="12" xfId="0" applyNumberFormat="1" applyFont="1" applyBorder="1"/>
    <xf numFmtId="164" fontId="1" fillId="0" borderId="0" xfId="0" applyNumberFormat="1" applyFont="1"/>
    <xf numFmtId="164" fontId="1" fillId="0" borderId="0" xfId="0" applyNumberFormat="1" applyFont="1" applyAlignment="1">
      <alignment horizontal="center"/>
    </xf>
    <xf numFmtId="0" fontId="5" fillId="0" borderId="9" xfId="0" applyFont="1" applyBorder="1" applyAlignment="1">
      <alignment horizontal="left" vertical="center"/>
    </xf>
    <xf numFmtId="0" fontId="5" fillId="0" borderId="0" xfId="0" applyFont="1" applyAlignment="1">
      <alignment horizontal="left" vertical="center"/>
    </xf>
    <xf numFmtId="3" fontId="4" fillId="0" borderId="19" xfId="0" applyNumberFormat="1" applyFont="1" applyBorder="1" applyAlignment="1">
      <alignment horizontal="center"/>
    </xf>
    <xf numFmtId="164" fontId="5" fillId="0" borderId="20" xfId="0" applyNumberFormat="1" applyFont="1" applyBorder="1" applyAlignment="1">
      <alignment horizontal="right" wrapText="1"/>
    </xf>
    <xf numFmtId="164" fontId="4" fillId="0" borderId="20" xfId="0" applyNumberFormat="1" applyFont="1" applyBorder="1"/>
    <xf numFmtId="164" fontId="7" fillId="0" borderId="0" xfId="0" applyNumberFormat="1" applyFont="1"/>
    <xf numFmtId="164" fontId="4" fillId="0" borderId="21" xfId="0" applyNumberFormat="1" applyFont="1" applyBorder="1"/>
    <xf numFmtId="0" fontId="4" fillId="0" borderId="2" xfId="0" applyFont="1" applyBorder="1" applyAlignment="1">
      <alignment horizontal="left"/>
    </xf>
    <xf numFmtId="0" fontId="5" fillId="0" borderId="8" xfId="0" applyFont="1" applyBorder="1" applyAlignment="1">
      <alignment horizontal="left" vertical="center"/>
    </xf>
    <xf numFmtId="164" fontId="5" fillId="0" borderId="8" xfId="0" applyNumberFormat="1" applyFont="1" applyBorder="1"/>
    <xf numFmtId="164" fontId="4" fillId="0" borderId="22" xfId="0" applyNumberFormat="1" applyFont="1" applyBorder="1" applyAlignment="1">
      <alignment horizontal="right" wrapText="1"/>
    </xf>
    <xf numFmtId="0" fontId="4" fillId="0" borderId="0" xfId="0" applyFont="1" applyAlignment="1">
      <alignment horizontal="left"/>
    </xf>
    <xf numFmtId="164" fontId="4" fillId="0" borderId="0" xfId="0" applyNumberFormat="1" applyFont="1" applyAlignment="1">
      <alignment horizontal="right" wrapText="1"/>
    </xf>
    <xf numFmtId="3" fontId="4" fillId="0" borderId="11" xfId="0" applyNumberFormat="1" applyFont="1" applyBorder="1" applyAlignment="1">
      <alignment horizontal="center"/>
    </xf>
    <xf numFmtId="164" fontId="5" fillId="0" borderId="11" xfId="0" applyNumberFormat="1" applyFont="1" applyBorder="1" applyAlignment="1">
      <alignment horizontal="right" wrapText="1"/>
    </xf>
    <xf numFmtId="164" fontId="4" fillId="0" borderId="11" xfId="0" applyNumberFormat="1" applyFont="1" applyBorder="1"/>
    <xf numFmtId="3" fontId="5" fillId="0" borderId="0" xfId="0" applyNumberFormat="1" applyFont="1" applyAlignment="1">
      <alignment horizontal="left" vertical="center"/>
    </xf>
    <xf numFmtId="0" fontId="4" fillId="0" borderId="2" xfId="0" applyFont="1" applyBorder="1" applyAlignment="1">
      <alignment horizontal="left" vertical="center"/>
    </xf>
    <xf numFmtId="164" fontId="4" fillId="0" borderId="12" xfId="0" applyNumberFormat="1" applyFont="1" applyBorder="1" applyAlignment="1">
      <alignment horizontal="right" wrapText="1"/>
    </xf>
    <xf numFmtId="164" fontId="8" fillId="0" borderId="0" xfId="0" applyNumberFormat="1" applyFont="1"/>
    <xf numFmtId="0" fontId="5" fillId="0" borderId="0" xfId="0" applyFont="1"/>
    <xf numFmtId="0" fontId="8" fillId="0" borderId="0" xfId="0" applyFont="1"/>
    <xf numFmtId="49" fontId="4" fillId="0" borderId="16" xfId="3" applyNumberFormat="1" applyFont="1" applyFill="1" applyBorder="1" applyAlignment="1">
      <alignment horizontal="center" vertical="center" wrapText="1"/>
    </xf>
    <xf numFmtId="49" fontId="4" fillId="0" borderId="29" xfId="3" applyNumberFormat="1" applyFont="1" applyFill="1" applyBorder="1" applyAlignment="1">
      <alignment horizontal="center" vertical="center" wrapText="1"/>
    </xf>
    <xf numFmtId="0" fontId="4" fillId="0" borderId="29" xfId="4" applyFont="1" applyBorder="1" applyAlignment="1">
      <alignment horizontal="center" vertical="center" wrapText="1"/>
    </xf>
    <xf numFmtId="49" fontId="4" fillId="0" borderId="30" xfId="3" applyNumberFormat="1" applyFont="1" applyFill="1" applyBorder="1" applyAlignment="1">
      <alignment horizontal="center" vertical="center" wrapText="1"/>
    </xf>
    <xf numFmtId="0" fontId="5" fillId="0" borderId="31" xfId="0" applyFont="1" applyBorder="1" applyAlignment="1">
      <alignment vertical="center"/>
    </xf>
    <xf numFmtId="0" fontId="4" fillId="0" borderId="14" xfId="0" applyFont="1" applyBorder="1" applyAlignment="1">
      <alignment horizontal="center" vertical="center"/>
    </xf>
    <xf numFmtId="3" fontId="5" fillId="0" borderId="13" xfId="0" applyNumberFormat="1" applyFont="1" applyBorder="1" applyAlignment="1">
      <alignment horizontal="center"/>
    </xf>
    <xf numFmtId="0" fontId="5" fillId="0" borderId="32" xfId="0" applyFont="1" applyBorder="1" applyAlignment="1">
      <alignment horizontal="center" vertical="center"/>
    </xf>
    <xf numFmtId="0" fontId="5" fillId="0" borderId="33" xfId="0" applyFont="1" applyBorder="1" applyAlignment="1">
      <alignment vertical="center"/>
    </xf>
    <xf numFmtId="0" fontId="4" fillId="0" borderId="8" xfId="0" applyFont="1" applyBorder="1" applyAlignment="1">
      <alignment horizontal="center" vertical="center"/>
    </xf>
    <xf numFmtId="0" fontId="5" fillId="0" borderId="34" xfId="0" applyFont="1" applyBorder="1" applyAlignment="1">
      <alignment horizontal="center" vertical="center"/>
    </xf>
    <xf numFmtId="3" fontId="5" fillId="0" borderId="2" xfId="0" applyNumberFormat="1" applyFont="1" applyBorder="1" applyAlignment="1">
      <alignment horizontal="center"/>
    </xf>
    <xf numFmtId="0" fontId="5" fillId="0" borderId="33" xfId="0" applyFont="1" applyBorder="1" applyAlignment="1">
      <alignment vertical="center" wrapText="1"/>
    </xf>
    <xf numFmtId="3" fontId="5" fillId="0" borderId="2" xfId="0" applyNumberFormat="1" applyFont="1" applyBorder="1" applyAlignment="1">
      <alignment horizontal="center" vertical="center"/>
    </xf>
    <xf numFmtId="0" fontId="5" fillId="0" borderId="35" xfId="0" applyFont="1" applyBorder="1" applyAlignment="1">
      <alignment vertical="center" wrapText="1"/>
    </xf>
    <xf numFmtId="0" fontId="4" fillId="0" borderId="0" xfId="0" applyFont="1" applyAlignment="1">
      <alignment horizontal="center" vertical="center"/>
    </xf>
    <xf numFmtId="3" fontId="5" fillId="0" borderId="9" xfId="0" applyNumberFormat="1" applyFont="1" applyBorder="1" applyAlignment="1">
      <alignment horizontal="center"/>
    </xf>
    <xf numFmtId="0" fontId="5" fillId="0" borderId="36" xfId="0" applyFont="1" applyBorder="1" applyAlignment="1">
      <alignment horizontal="center" vertical="center"/>
    </xf>
    <xf numFmtId="0" fontId="4" fillId="0" borderId="37" xfId="0" applyFont="1" applyBorder="1" applyAlignment="1">
      <alignment vertical="center"/>
    </xf>
    <xf numFmtId="0" fontId="4" fillId="0" borderId="38" xfId="0" applyFont="1" applyBorder="1" applyAlignment="1">
      <alignment horizontal="center" vertical="center"/>
    </xf>
    <xf numFmtId="3" fontId="4" fillId="0" borderId="17" xfId="0" applyNumberFormat="1" applyFont="1" applyBorder="1" applyAlignment="1">
      <alignment horizontal="center" vertical="center"/>
    </xf>
    <xf numFmtId="0" fontId="5" fillId="0" borderId="30" xfId="0" applyFont="1" applyBorder="1" applyAlignment="1">
      <alignment horizontal="center" vertical="center"/>
    </xf>
    <xf numFmtId="0" fontId="5" fillId="0" borderId="31" xfId="0" applyFont="1" applyBorder="1" applyAlignment="1">
      <alignment vertical="center" wrapText="1"/>
    </xf>
    <xf numFmtId="0" fontId="4" fillId="0" borderId="15" xfId="0" applyFont="1" applyBorder="1" applyAlignment="1">
      <alignment horizontal="center" vertical="center"/>
    </xf>
    <xf numFmtId="3" fontId="5" fillId="0" borderId="14" xfId="0" applyNumberFormat="1" applyFont="1" applyBorder="1" applyAlignment="1">
      <alignment horizontal="center" vertical="center"/>
    </xf>
    <xf numFmtId="0" fontId="4" fillId="0" borderId="3" xfId="0" applyFont="1" applyBorder="1" applyAlignment="1">
      <alignment horizontal="center" vertical="center"/>
    </xf>
    <xf numFmtId="3" fontId="5" fillId="0" borderId="8" xfId="0" applyNumberFormat="1" applyFont="1" applyBorder="1" applyAlignment="1">
      <alignment horizontal="center"/>
    </xf>
    <xf numFmtId="3" fontId="5" fillId="0" borderId="8" xfId="0" applyNumberFormat="1" applyFont="1" applyBorder="1" applyAlignment="1">
      <alignment horizontal="center" vertical="center"/>
    </xf>
    <xf numFmtId="3" fontId="5" fillId="0" borderId="5" xfId="0" applyNumberFormat="1" applyFont="1" applyBorder="1" applyAlignment="1">
      <alignment horizontal="center"/>
    </xf>
    <xf numFmtId="164" fontId="4" fillId="0" borderId="1" xfId="0" applyNumberFormat="1" applyFont="1" applyBorder="1" applyAlignment="1">
      <alignment horizontal="center"/>
    </xf>
    <xf numFmtId="0" fontId="5" fillId="0" borderId="39" xfId="0" applyFont="1" applyBorder="1" applyAlignment="1">
      <alignment horizontal="center" vertical="center"/>
    </xf>
    <xf numFmtId="3" fontId="5" fillId="0" borderId="14" xfId="0" applyNumberFormat="1" applyFont="1" applyBorder="1" applyAlignment="1">
      <alignment horizontal="center"/>
    </xf>
    <xf numFmtId="0" fontId="4" fillId="0" borderId="10" xfId="0" applyFont="1" applyBorder="1" applyAlignment="1">
      <alignment horizontal="center" vertical="center"/>
    </xf>
    <xf numFmtId="3" fontId="5" fillId="0" borderId="0" xfId="0" applyNumberFormat="1" applyFont="1" applyAlignment="1">
      <alignment horizontal="center"/>
    </xf>
    <xf numFmtId="0" fontId="4" fillId="0" borderId="30" xfId="0" applyFont="1" applyBorder="1" applyAlignment="1">
      <alignment horizontal="center" vertical="center"/>
    </xf>
    <xf numFmtId="0" fontId="5" fillId="0" borderId="40" xfId="0" applyFont="1" applyBorder="1" applyAlignment="1">
      <alignment vertical="center" wrapText="1"/>
    </xf>
    <xf numFmtId="3" fontId="5" fillId="0" borderId="0" xfId="0" applyNumberFormat="1" applyFont="1" applyAlignment="1">
      <alignment horizontal="center" vertical="center"/>
    </xf>
    <xf numFmtId="0" fontId="5" fillId="0" borderId="37" xfId="0" applyFont="1" applyBorder="1" applyAlignment="1">
      <alignment vertical="center" wrapText="1"/>
    </xf>
    <xf numFmtId="3" fontId="5" fillId="0" borderId="17" xfId="0" applyNumberFormat="1" applyFont="1" applyBorder="1" applyAlignment="1">
      <alignment horizontal="center" vertical="center"/>
    </xf>
    <xf numFmtId="0" fontId="4" fillId="0" borderId="37" xfId="0" applyFont="1" applyBorder="1" applyAlignment="1">
      <alignment vertical="center" wrapText="1"/>
    </xf>
    <xf numFmtId="0" fontId="5" fillId="0" borderId="43" xfId="0" applyFont="1" applyBorder="1" applyAlignment="1">
      <alignment vertical="center" wrapText="1"/>
    </xf>
    <xf numFmtId="0" fontId="4" fillId="0" borderId="44" xfId="0" applyFont="1" applyBorder="1" applyAlignment="1">
      <alignment horizontal="center" vertical="center"/>
    </xf>
    <xf numFmtId="3" fontId="5" fillId="0" borderId="45" xfId="0" applyNumberFormat="1" applyFont="1" applyBorder="1" applyAlignment="1">
      <alignment horizontal="center"/>
    </xf>
    <xf numFmtId="0" fontId="5" fillId="0" borderId="46" xfId="0" applyFont="1" applyBorder="1" applyAlignment="1">
      <alignment horizontal="center" vertical="center"/>
    </xf>
    <xf numFmtId="0" fontId="5" fillId="0" borderId="47" xfId="0" applyFont="1" applyBorder="1" applyAlignment="1">
      <alignment vertical="center" wrapText="1"/>
    </xf>
    <xf numFmtId="0" fontId="4" fillId="0" borderId="48" xfId="0" applyFont="1" applyBorder="1" applyAlignment="1">
      <alignment horizontal="center" vertical="center"/>
    </xf>
    <xf numFmtId="3" fontId="5" fillId="0" borderId="27" xfId="0" applyNumberFormat="1" applyFont="1" applyBorder="1" applyAlignment="1">
      <alignment horizontal="center"/>
    </xf>
    <xf numFmtId="0" fontId="5" fillId="0" borderId="49" xfId="0" applyFont="1" applyBorder="1" applyAlignment="1">
      <alignment horizontal="center" vertical="center"/>
    </xf>
    <xf numFmtId="0" fontId="4" fillId="0" borderId="50" xfId="0" applyFont="1" applyBorder="1" applyAlignment="1">
      <alignment vertical="center" wrapText="1"/>
    </xf>
    <xf numFmtId="0" fontId="4" fillId="0" borderId="49" xfId="0" applyFont="1" applyBorder="1" applyAlignment="1">
      <alignment horizontal="center" vertical="center"/>
    </xf>
    <xf numFmtId="0" fontId="4" fillId="0" borderId="0" xfId="0" applyFont="1"/>
    <xf numFmtId="3" fontId="5" fillId="0" borderId="51" xfId="0" applyNumberFormat="1" applyFont="1" applyBorder="1" applyAlignment="1">
      <alignment horizontal="center" vertical="center"/>
    </xf>
    <xf numFmtId="3" fontId="5" fillId="0" borderId="52" xfId="0" applyNumberFormat="1" applyFont="1" applyBorder="1" applyAlignment="1">
      <alignment horizontal="center" vertical="center"/>
    </xf>
    <xf numFmtId="0" fontId="5" fillId="0" borderId="53" xfId="0" applyFont="1" applyBorder="1" applyAlignment="1">
      <alignment horizontal="center" vertical="center"/>
    </xf>
    <xf numFmtId="0" fontId="4" fillId="0" borderId="33" xfId="0" applyFont="1" applyBorder="1" applyAlignment="1">
      <alignment vertical="center"/>
    </xf>
    <xf numFmtId="3" fontId="4" fillId="0" borderId="54" xfId="0" applyNumberFormat="1" applyFont="1" applyBorder="1" applyAlignment="1">
      <alignment horizontal="center" vertical="center"/>
    </xf>
    <xf numFmtId="0" fontId="5" fillId="0" borderId="55" xfId="0" applyFont="1" applyBorder="1" applyAlignment="1">
      <alignment horizontal="center" vertical="center"/>
    </xf>
    <xf numFmtId="0" fontId="10" fillId="0" borderId="0" xfId="0" applyFont="1"/>
    <xf numFmtId="3" fontId="5" fillId="0" borderId="54" xfId="0" applyNumberFormat="1" applyFont="1" applyBorder="1" applyAlignment="1">
      <alignment horizontal="center" vertical="center"/>
    </xf>
    <xf numFmtId="0" fontId="4" fillId="0" borderId="56" xfId="0" applyFont="1" applyBorder="1" applyAlignment="1">
      <alignment vertical="center"/>
    </xf>
    <xf numFmtId="0" fontId="4" fillId="0" borderId="17" xfId="0" applyFont="1" applyBorder="1" applyAlignment="1">
      <alignment horizontal="center" vertical="center"/>
    </xf>
    <xf numFmtId="3" fontId="4" fillId="0" borderId="56" xfId="0" applyNumberFormat="1" applyFont="1" applyBorder="1" applyAlignment="1">
      <alignment horizontal="center" vertical="center"/>
    </xf>
    <xf numFmtId="0" fontId="5" fillId="0" borderId="18" xfId="0" applyFont="1" applyBorder="1" applyAlignment="1">
      <alignment horizontal="center" vertical="center"/>
    </xf>
    <xf numFmtId="0" fontId="11" fillId="0" borderId="0" xfId="0" applyFont="1"/>
    <xf numFmtId="0" fontId="4" fillId="0" borderId="57" xfId="0" applyFont="1" applyBorder="1" applyAlignment="1">
      <alignment horizontal="center" vertical="center"/>
    </xf>
    <xf numFmtId="0" fontId="5" fillId="0" borderId="33" xfId="0" applyFont="1" applyBorder="1" applyAlignment="1">
      <alignment horizontal="left" vertical="center" wrapText="1"/>
    </xf>
    <xf numFmtId="0" fontId="4" fillId="0" borderId="56" xfId="0" applyFont="1" applyBorder="1" applyAlignment="1">
      <alignment vertical="center" wrapText="1"/>
    </xf>
    <xf numFmtId="0" fontId="4" fillId="0" borderId="56" xfId="0" applyFont="1" applyBorder="1" applyAlignment="1">
      <alignment horizontal="center" vertical="center"/>
    </xf>
    <xf numFmtId="3" fontId="4" fillId="0" borderId="18" xfId="0" applyNumberFormat="1" applyFont="1" applyBorder="1" applyAlignment="1">
      <alignment horizontal="center" vertical="center"/>
    </xf>
    <xf numFmtId="0" fontId="4" fillId="0" borderId="18" xfId="0" applyFont="1" applyBorder="1" applyAlignment="1">
      <alignment horizontal="center" vertical="center"/>
    </xf>
    <xf numFmtId="0" fontId="4" fillId="0" borderId="27" xfId="0" applyFont="1" applyBorder="1" applyAlignment="1">
      <alignment horizontal="center" vertical="center"/>
    </xf>
    <xf numFmtId="3" fontId="5" fillId="0" borderId="56" xfId="0" applyNumberFormat="1" applyFont="1" applyBorder="1" applyAlignment="1">
      <alignment horizontal="center" vertical="center"/>
    </xf>
    <xf numFmtId="0" fontId="5" fillId="6" borderId="19" xfId="0" applyFont="1" applyFill="1" applyBorder="1" applyAlignment="1">
      <alignment vertical="center"/>
    </xf>
    <xf numFmtId="0" fontId="5" fillId="6" borderId="20" xfId="0" applyFont="1" applyFill="1" applyBorder="1" applyAlignment="1">
      <alignment vertical="center"/>
    </xf>
    <xf numFmtId="0" fontId="5" fillId="6" borderId="22" xfId="0" applyFont="1" applyFill="1" applyBorder="1" applyAlignment="1">
      <alignment vertical="center"/>
    </xf>
    <xf numFmtId="0" fontId="5" fillId="0" borderId="58" xfId="0" applyFont="1" applyBorder="1" applyAlignment="1">
      <alignment vertical="center" wrapText="1"/>
    </xf>
    <xf numFmtId="0" fontId="5" fillId="0" borderId="44" xfId="0" applyFont="1" applyBorder="1" applyAlignment="1">
      <alignment horizontal="center" vertical="center"/>
    </xf>
    <xf numFmtId="3" fontId="5" fillId="0" borderId="59" xfId="0" applyNumberFormat="1" applyFont="1" applyBorder="1" applyAlignment="1">
      <alignment horizontal="right" vertical="center"/>
    </xf>
    <xf numFmtId="0" fontId="5" fillId="0" borderId="60" xfId="0" applyFont="1" applyBorder="1" applyAlignment="1">
      <alignment horizontal="center" vertical="center"/>
    </xf>
    <xf numFmtId="0" fontId="5" fillId="0" borderId="61" xfId="0" applyFont="1" applyBorder="1" applyAlignment="1">
      <alignment horizontal="center" vertical="center"/>
    </xf>
    <xf numFmtId="3" fontId="5" fillId="0" borderId="59" xfId="0" applyNumberFormat="1" applyFont="1" applyBorder="1" applyAlignment="1">
      <alignment horizontal="left" vertical="center"/>
    </xf>
    <xf numFmtId="0" fontId="5" fillId="0" borderId="59" xfId="0" applyFont="1" applyBorder="1" applyAlignment="1">
      <alignment horizontal="center" vertical="center"/>
    </xf>
    <xf numFmtId="3" fontId="5" fillId="0" borderId="61" xfId="0" applyNumberFormat="1" applyFont="1" applyBorder="1" applyAlignment="1">
      <alignment horizontal="center" vertical="center"/>
    </xf>
    <xf numFmtId="0" fontId="5" fillId="6" borderId="3" xfId="0" applyFont="1" applyFill="1" applyBorder="1" applyAlignment="1">
      <alignment vertical="center"/>
    </xf>
    <xf numFmtId="0" fontId="5" fillId="6" borderId="1" xfId="0" applyFont="1" applyFill="1" applyBorder="1" applyAlignment="1">
      <alignment horizontal="center" vertical="center"/>
    </xf>
    <xf numFmtId="0" fontId="5" fillId="0" borderId="1" xfId="0" applyFont="1" applyBorder="1" applyAlignment="1">
      <alignment horizontal="center" vertical="center"/>
    </xf>
    <xf numFmtId="3" fontId="5" fillId="0" borderId="1" xfId="0" applyNumberFormat="1" applyFont="1" applyBorder="1" applyAlignment="1">
      <alignment horizontal="right" vertical="center"/>
    </xf>
    <xf numFmtId="0" fontId="5" fillId="6" borderId="1" xfId="0" applyFont="1" applyFill="1" applyBorder="1" applyAlignment="1">
      <alignment vertical="center"/>
    </xf>
    <xf numFmtId="0" fontId="5" fillId="6" borderId="62" xfId="0" applyFont="1" applyFill="1" applyBorder="1" applyAlignment="1">
      <alignment vertical="center"/>
    </xf>
    <xf numFmtId="3" fontId="5" fillId="0" borderId="1" xfId="0" applyNumberFormat="1" applyFont="1" applyBorder="1" applyAlignment="1">
      <alignment horizontal="center" vertical="center"/>
    </xf>
    <xf numFmtId="0" fontId="5" fillId="6" borderId="2" xfId="0" applyFont="1" applyFill="1" applyBorder="1" applyAlignment="1">
      <alignment vertical="center"/>
    </xf>
    <xf numFmtId="0" fontId="5" fillId="6" borderId="2" xfId="0" applyFont="1" applyFill="1" applyBorder="1" applyAlignment="1">
      <alignment horizontal="center" vertical="center"/>
    </xf>
    <xf numFmtId="0" fontId="5" fillId="0" borderId="3" xfId="0" applyFont="1" applyBorder="1" applyAlignment="1">
      <alignment horizontal="center" vertical="center"/>
    </xf>
    <xf numFmtId="0" fontId="5" fillId="0" borderId="2" xfId="0" applyFont="1" applyBorder="1" applyAlignment="1">
      <alignment horizontal="center" vertical="center"/>
    </xf>
    <xf numFmtId="3" fontId="5" fillId="0" borderId="1" xfId="0" applyNumberFormat="1" applyFont="1" applyBorder="1" applyAlignment="1">
      <alignment vertical="center"/>
    </xf>
    <xf numFmtId="0" fontId="5" fillId="0" borderId="63" xfId="0" applyFont="1" applyBorder="1" applyAlignment="1">
      <alignment vertical="center" wrapText="1"/>
    </xf>
    <xf numFmtId="3" fontId="5" fillId="7" borderId="64" xfId="0" applyNumberFormat="1" applyFont="1" applyFill="1" applyBorder="1" applyAlignment="1">
      <alignment horizontal="center" vertical="center"/>
    </xf>
    <xf numFmtId="0" fontId="5" fillId="0" borderId="65" xfId="0" applyFont="1" applyBorder="1" applyAlignment="1">
      <alignment horizontal="center" vertical="center"/>
    </xf>
    <xf numFmtId="3" fontId="5" fillId="0" borderId="64" xfId="0" applyNumberFormat="1" applyFont="1" applyBorder="1" applyAlignment="1">
      <alignment vertical="center"/>
    </xf>
    <xf numFmtId="0" fontId="5" fillId="6" borderId="66" xfId="0" applyFont="1" applyFill="1" applyBorder="1" applyAlignment="1">
      <alignment vertical="center"/>
    </xf>
    <xf numFmtId="0" fontId="5" fillId="6" borderId="64" xfId="0" applyFont="1" applyFill="1" applyBorder="1" applyAlignment="1">
      <alignment horizontal="center" vertical="center"/>
    </xf>
    <xf numFmtId="0" fontId="5" fillId="0" borderId="64" xfId="0" applyFont="1" applyBorder="1" applyAlignment="1">
      <alignment horizontal="center" vertical="center"/>
    </xf>
    <xf numFmtId="3" fontId="5" fillId="0" borderId="64" xfId="0" applyNumberFormat="1" applyFont="1" applyBorder="1" applyAlignment="1">
      <alignment horizontal="center" vertical="center"/>
    </xf>
    <xf numFmtId="0" fontId="5" fillId="6" borderId="64" xfId="0" applyFont="1" applyFill="1" applyBorder="1" applyAlignment="1">
      <alignment vertical="center"/>
    </xf>
    <xf numFmtId="0" fontId="5" fillId="6" borderId="67" xfId="0" applyFont="1" applyFill="1" applyBorder="1" applyAlignment="1">
      <alignment horizontal="center" vertical="center"/>
    </xf>
    <xf numFmtId="0" fontId="5" fillId="0" borderId="68" xfId="0" applyFont="1" applyBorder="1" applyAlignment="1">
      <alignment horizontal="center" vertical="center"/>
    </xf>
    <xf numFmtId="0" fontId="5" fillId="0" borderId="73" xfId="0" applyFont="1" applyBorder="1" applyAlignment="1">
      <alignment vertical="center" wrapText="1"/>
    </xf>
    <xf numFmtId="0" fontId="4" fillId="0" borderId="45" xfId="0" applyFont="1" applyBorder="1" applyAlignment="1">
      <alignment horizontal="center" vertical="center"/>
    </xf>
    <xf numFmtId="3" fontId="5" fillId="0" borderId="74" xfId="0" applyNumberFormat="1" applyFont="1" applyBorder="1" applyAlignment="1">
      <alignment horizontal="right"/>
    </xf>
    <xf numFmtId="0" fontId="4" fillId="0" borderId="74" xfId="0" applyFont="1" applyBorder="1" applyAlignment="1">
      <alignment horizontal="center" vertical="center"/>
    </xf>
    <xf numFmtId="3" fontId="5" fillId="0" borderId="2" xfId="0" applyNumberFormat="1" applyFont="1" applyBorder="1" applyAlignment="1">
      <alignment horizontal="right"/>
    </xf>
    <xf numFmtId="0" fontId="4" fillId="0" borderId="2" xfId="0" applyFont="1" applyBorder="1" applyAlignment="1">
      <alignment horizontal="center" vertical="center"/>
    </xf>
    <xf numFmtId="0" fontId="4" fillId="6" borderId="2" xfId="0" applyFont="1" applyFill="1" applyBorder="1" applyAlignment="1">
      <alignment vertical="center"/>
    </xf>
    <xf numFmtId="0" fontId="4" fillId="6" borderId="9" xfId="0" applyFont="1" applyFill="1" applyBorder="1" applyAlignment="1">
      <alignment vertical="center"/>
    </xf>
    <xf numFmtId="0" fontId="4" fillId="6" borderId="13" xfId="0" applyFont="1" applyFill="1" applyBorder="1" applyAlignment="1">
      <alignment vertical="center"/>
    </xf>
    <xf numFmtId="0" fontId="4" fillId="6" borderId="0" xfId="0" applyFont="1" applyFill="1" applyAlignment="1">
      <alignment vertical="center"/>
    </xf>
    <xf numFmtId="0" fontId="4" fillId="6" borderId="4" xfId="0" applyFont="1" applyFill="1" applyBorder="1" applyAlignment="1">
      <alignment vertical="center"/>
    </xf>
    <xf numFmtId="3" fontId="5" fillId="0" borderId="1" xfId="0" applyNumberFormat="1" applyFont="1" applyBorder="1" applyAlignment="1">
      <alignment horizontal="right"/>
    </xf>
    <xf numFmtId="0" fontId="4" fillId="0" borderId="1" xfId="0" applyFont="1" applyBorder="1" applyAlignment="1">
      <alignment horizontal="center" vertical="center"/>
    </xf>
    <xf numFmtId="3" fontId="5" fillId="0" borderId="64" xfId="0" applyNumberFormat="1" applyFont="1" applyBorder="1" applyAlignment="1">
      <alignment horizontal="right"/>
    </xf>
    <xf numFmtId="0" fontId="4" fillId="0" borderId="64" xfId="0" applyFont="1" applyBorder="1" applyAlignment="1">
      <alignment horizontal="center" vertical="center"/>
    </xf>
    <xf numFmtId="0" fontId="4" fillId="6" borderId="64" xfId="0" applyFont="1" applyFill="1" applyBorder="1" applyAlignment="1">
      <alignment vertical="center"/>
    </xf>
    <xf numFmtId="0" fontId="4" fillId="6" borderId="67" xfId="0" applyFont="1" applyFill="1" applyBorder="1" applyAlignment="1">
      <alignment vertical="center"/>
    </xf>
    <xf numFmtId="42" fontId="4" fillId="0" borderId="1" xfId="0" applyNumberFormat="1" applyFont="1" applyBorder="1" applyAlignment="1">
      <alignment horizontal="center" vertical="center" wrapText="1"/>
    </xf>
    <xf numFmtId="0" fontId="5" fillId="0" borderId="4" xfId="0" applyFont="1" applyBorder="1"/>
    <xf numFmtId="14" fontId="5" fillId="0" borderId="6" xfId="0" applyNumberFormat="1" applyFont="1" applyBorder="1"/>
    <xf numFmtId="168" fontId="5" fillId="0" borderId="11" xfId="2" applyNumberFormat="1" applyFont="1" applyFill="1" applyBorder="1" applyAlignment="1"/>
    <xf numFmtId="0" fontId="5" fillId="0" borderId="13" xfId="0" applyFont="1" applyBorder="1"/>
    <xf numFmtId="14" fontId="5" fillId="0" borderId="15" xfId="0" applyNumberFormat="1" applyFont="1" applyBorder="1"/>
    <xf numFmtId="0" fontId="5" fillId="0" borderId="75" xfId="0" applyFont="1" applyBorder="1"/>
    <xf numFmtId="164" fontId="5" fillId="0" borderId="76" xfId="0" applyNumberFormat="1" applyFont="1" applyBorder="1"/>
    <xf numFmtId="168" fontId="4" fillId="0" borderId="77" xfId="0" applyNumberFormat="1" applyFont="1" applyBorder="1" applyAlignment="1">
      <alignment wrapText="1"/>
    </xf>
    <xf numFmtId="168" fontId="0" fillId="0" borderId="0" xfId="0" applyNumberFormat="1"/>
    <xf numFmtId="169" fontId="5" fillId="0" borderId="6" xfId="2" applyNumberFormat="1" applyFont="1" applyFill="1" applyBorder="1" applyAlignment="1"/>
    <xf numFmtId="169" fontId="5" fillId="0" borderId="15" xfId="2" applyNumberFormat="1" applyFont="1" applyFill="1" applyBorder="1" applyAlignment="1"/>
    <xf numFmtId="3" fontId="12" fillId="0" borderId="0" xfId="4" applyNumberFormat="1" applyFont="1"/>
    <xf numFmtId="3" fontId="14" fillId="0" borderId="0" xfId="4" applyNumberFormat="1" applyFont="1"/>
    <xf numFmtId="3" fontId="15" fillId="0" borderId="0" xfId="4" applyNumberFormat="1" applyFont="1"/>
    <xf numFmtId="3" fontId="16" fillId="0" borderId="0" xfId="4" applyNumberFormat="1" applyFont="1"/>
    <xf numFmtId="3" fontId="5" fillId="0" borderId="0" xfId="4" applyNumberFormat="1"/>
    <xf numFmtId="3" fontId="17" fillId="0" borderId="0" xfId="4" applyNumberFormat="1" applyFont="1"/>
    <xf numFmtId="3" fontId="5" fillId="0" borderId="14" xfId="4" quotePrefix="1" applyNumberFormat="1" applyBorder="1" applyAlignment="1">
      <alignment horizontal="center"/>
    </xf>
    <xf numFmtId="3" fontId="4" fillId="0" borderId="0" xfId="4" quotePrefix="1" applyNumberFormat="1" applyFont="1" applyAlignment="1">
      <alignment horizontal="left"/>
    </xf>
    <xf numFmtId="3" fontId="4" fillId="0" borderId="0" xfId="4" applyNumberFormat="1" applyFont="1"/>
    <xf numFmtId="3" fontId="5" fillId="0" borderId="0" xfId="4" applyNumberFormat="1" applyAlignment="1">
      <alignment horizontal="right"/>
    </xf>
    <xf numFmtId="3" fontId="5" fillId="0" borderId="0" xfId="4" applyNumberFormat="1" applyAlignment="1">
      <alignment horizontal="center"/>
    </xf>
    <xf numFmtId="3" fontId="5" fillId="0" borderId="1" xfId="4" applyNumberFormat="1" applyBorder="1"/>
    <xf numFmtId="3" fontId="5" fillId="0" borderId="2" xfId="4" applyNumberFormat="1" applyBorder="1"/>
    <xf numFmtId="3" fontId="5" fillId="0" borderId="3" xfId="4" applyNumberFormat="1" applyBorder="1"/>
    <xf numFmtId="3" fontId="5" fillId="0" borderId="8" xfId="4" applyNumberFormat="1" applyBorder="1"/>
    <xf numFmtId="3" fontId="4" fillId="8" borderId="8" xfId="4" applyNumberFormat="1" applyFont="1" applyFill="1" applyBorder="1" applyAlignment="1">
      <alignment vertical="center" wrapText="1"/>
    </xf>
    <xf numFmtId="3" fontId="4" fillId="8" borderId="0" xfId="4" applyNumberFormat="1" applyFont="1" applyFill="1"/>
    <xf numFmtId="3" fontId="12" fillId="8" borderId="0" xfId="4" applyNumberFormat="1" applyFont="1" applyFill="1"/>
    <xf numFmtId="3" fontId="12" fillId="2" borderId="0" xfId="4" applyNumberFormat="1" applyFont="1" applyFill="1"/>
    <xf numFmtId="3" fontId="5" fillId="0" borderId="12" xfId="4" applyNumberFormat="1" applyBorder="1" applyAlignment="1">
      <alignment horizontal="center" vertical="center"/>
    </xf>
    <xf numFmtId="14" fontId="5" fillId="0" borderId="78" xfId="4" applyNumberFormat="1" applyBorder="1" applyAlignment="1">
      <alignment horizontal="center" vertical="center"/>
    </xf>
    <xf numFmtId="3" fontId="5" fillId="0" borderId="78" xfId="4" applyNumberFormat="1" applyBorder="1" applyAlignment="1">
      <alignment horizontal="center" vertical="center"/>
    </xf>
    <xf numFmtId="3" fontId="4" fillId="0" borderId="78" xfId="4" applyNumberFormat="1" applyFont="1" applyBorder="1" applyAlignment="1">
      <alignment horizontal="center" vertical="center"/>
    </xf>
    <xf numFmtId="3" fontId="5" fillId="0" borderId="0" xfId="4" applyNumberFormat="1" applyAlignment="1">
      <alignment horizontal="center" vertical="center"/>
    </xf>
    <xf numFmtId="3" fontId="5" fillId="8" borderId="0" xfId="4" applyNumberFormat="1" applyFill="1"/>
    <xf numFmtId="3" fontId="5" fillId="0" borderId="0" xfId="4" applyNumberFormat="1" applyAlignment="1">
      <alignment horizontal="left" vertical="center"/>
    </xf>
    <xf numFmtId="3" fontId="5" fillId="8" borderId="0" xfId="4" applyNumberFormat="1" applyFill="1" applyAlignment="1">
      <alignment horizontal="center" vertical="center" wrapText="1"/>
    </xf>
    <xf numFmtId="3" fontId="18" fillId="0" borderId="0" xfId="4" applyNumberFormat="1" applyFont="1"/>
    <xf numFmtId="3" fontId="5" fillId="8" borderId="1" xfId="4" applyNumberFormat="1" applyFill="1" applyBorder="1" applyAlignment="1">
      <alignment horizontal="center" vertical="center"/>
    </xf>
    <xf numFmtId="3" fontId="5" fillId="8" borderId="0" xfId="4" applyNumberFormat="1" applyFill="1" applyAlignment="1">
      <alignment horizontal="center" vertical="center"/>
    </xf>
    <xf numFmtId="3" fontId="4" fillId="0" borderId="12" xfId="4" applyNumberFormat="1" applyFont="1" applyBorder="1" applyAlignment="1">
      <alignment horizontal="center" vertical="center"/>
    </xf>
    <xf numFmtId="3" fontId="5" fillId="0" borderId="2" xfId="4" applyNumberFormat="1" applyBorder="1" applyAlignment="1">
      <alignment vertical="center"/>
    </xf>
    <xf numFmtId="3" fontId="5" fillId="0" borderId="3" xfId="4" applyNumberFormat="1" applyBorder="1" applyAlignment="1">
      <alignment vertical="center"/>
    </xf>
    <xf numFmtId="3" fontId="5" fillId="0" borderId="0" xfId="4" applyNumberFormat="1" applyAlignment="1">
      <alignment vertical="center"/>
    </xf>
    <xf numFmtId="3" fontId="5" fillId="0" borderId="8" xfId="4" applyNumberFormat="1" applyBorder="1" applyAlignment="1">
      <alignment vertical="center"/>
    </xf>
    <xf numFmtId="0" fontId="19" fillId="0" borderId="0" xfId="0" applyFont="1"/>
    <xf numFmtId="0" fontId="18" fillId="0" borderId="14" xfId="0" applyFont="1" applyBorder="1" applyAlignment="1">
      <alignment horizontal="center"/>
    </xf>
    <xf numFmtId="0" fontId="18" fillId="0" borderId="0" xfId="0" applyFont="1"/>
    <xf numFmtId="0" fontId="18" fillId="0" borderId="14" xfId="0" applyFont="1" applyBorder="1"/>
    <xf numFmtId="0" fontId="5" fillId="2" borderId="0" xfId="0" applyFont="1" applyFill="1"/>
    <xf numFmtId="0" fontId="4" fillId="2" borderId="0" xfId="0" applyFont="1" applyFill="1"/>
    <xf numFmtId="0" fontId="5" fillId="0" borderId="0" xfId="0" applyFont="1" applyAlignment="1">
      <alignment vertical="top" wrapText="1"/>
    </xf>
    <xf numFmtId="0" fontId="4" fillId="0" borderId="5" xfId="0" applyFont="1" applyBorder="1" applyAlignment="1">
      <alignment horizontal="center" vertical="center" wrapText="1"/>
    </xf>
    <xf numFmtId="0" fontId="5" fillId="0" borderId="0" xfId="0" applyFont="1" applyAlignment="1">
      <alignment wrapText="1"/>
    </xf>
    <xf numFmtId="0" fontId="19" fillId="0" borderId="0" xfId="0" applyFont="1" applyAlignment="1">
      <alignment wrapText="1"/>
    </xf>
    <xf numFmtId="0" fontId="3" fillId="0" borderId="0" xfId="0" applyFont="1"/>
    <xf numFmtId="0" fontId="4" fillId="0" borderId="7" xfId="0" applyFont="1" applyBorder="1" applyAlignment="1">
      <alignment horizontal="center" vertical="center" wrapText="1"/>
    </xf>
    <xf numFmtId="49" fontId="5" fillId="0" borderId="12" xfId="0" applyNumberFormat="1" applyFont="1" applyBorder="1" applyAlignment="1">
      <alignment horizontal="center" vertical="center" wrapText="1"/>
    </xf>
    <xf numFmtId="49" fontId="5" fillId="0" borderId="14" xfId="0" applyNumberFormat="1" applyFont="1" applyBorder="1" applyAlignment="1">
      <alignment horizontal="center" vertical="center" wrapText="1"/>
    </xf>
    <xf numFmtId="49" fontId="5" fillId="0" borderId="15" xfId="0" applyNumberFormat="1" applyFont="1" applyBorder="1" applyAlignment="1">
      <alignment horizontal="center" vertical="center" wrapText="1"/>
    </xf>
    <xf numFmtId="170" fontId="5" fillId="0" borderId="12" xfId="0" applyNumberFormat="1" applyFont="1" applyBorder="1"/>
    <xf numFmtId="3" fontId="5" fillId="0" borderId="12" xfId="0" applyNumberFormat="1" applyFont="1" applyBorder="1" applyAlignment="1">
      <alignment horizontal="right"/>
    </xf>
    <xf numFmtId="171" fontId="5" fillId="0" borderId="12" xfId="0" applyNumberFormat="1" applyFont="1" applyBorder="1" applyAlignment="1">
      <alignment horizontal="right"/>
    </xf>
    <xf numFmtId="3" fontId="5" fillId="0" borderId="15" xfId="0" applyNumberFormat="1" applyFont="1" applyBorder="1" applyAlignment="1">
      <alignment horizontal="right"/>
    </xf>
    <xf numFmtId="3" fontId="5" fillId="0" borderId="13" xfId="0" applyNumberFormat="1" applyFont="1" applyBorder="1" applyAlignment="1">
      <alignment horizontal="right"/>
    </xf>
    <xf numFmtId="3" fontId="5" fillId="0" borderId="0" xfId="0" applyNumberFormat="1" applyFont="1" applyAlignment="1">
      <alignment horizontal="right"/>
    </xf>
    <xf numFmtId="3" fontId="19" fillId="0" borderId="0" xfId="0" applyNumberFormat="1" applyFont="1" applyAlignment="1">
      <alignment horizontal="right"/>
    </xf>
    <xf numFmtId="0" fontId="5" fillId="0" borderId="1" xfId="0" applyFont="1" applyBorder="1" applyAlignment="1">
      <alignment horizontal="center"/>
    </xf>
    <xf numFmtId="0" fontId="5" fillId="0" borderId="1" xfId="0" applyFont="1" applyBorder="1"/>
    <xf numFmtId="0" fontId="5" fillId="2" borderId="1" xfId="0" applyFont="1" applyFill="1" applyBorder="1"/>
    <xf numFmtId="41" fontId="4" fillId="0" borderId="1" xfId="1" applyFont="1" applyBorder="1"/>
    <xf numFmtId="0" fontId="5" fillId="0" borderId="0" xfId="0" applyFont="1" applyAlignment="1">
      <alignment vertical="top"/>
    </xf>
    <xf numFmtId="0" fontId="5" fillId="0" borderId="0" xfId="0" applyFont="1" applyAlignment="1">
      <alignment vertical="center" wrapText="1"/>
    </xf>
    <xf numFmtId="0" fontId="5" fillId="0" borderId="5" xfId="0" applyFont="1" applyBorder="1" applyAlignment="1">
      <alignment vertical="center"/>
    </xf>
    <xf numFmtId="0" fontId="5" fillId="0" borderId="5" xfId="0" applyFont="1" applyBorder="1" applyAlignment="1">
      <alignment vertical="center" wrapText="1"/>
    </xf>
    <xf numFmtId="0" fontId="5" fillId="0" borderId="5" xfId="0" applyFont="1" applyBorder="1"/>
    <xf numFmtId="0" fontId="20" fillId="0" borderId="0" xfId="0" applyFont="1" applyAlignment="1">
      <alignment vertical="center" wrapText="1"/>
    </xf>
    <xf numFmtId="14" fontId="5" fillId="0" borderId="0" xfId="0" applyNumberFormat="1" applyFont="1" applyAlignment="1">
      <alignment horizontal="right"/>
    </xf>
    <xf numFmtId="41" fontId="0" fillId="0" borderId="0" xfId="1" applyFont="1"/>
    <xf numFmtId="164" fontId="21" fillId="0" borderId="0" xfId="0" applyNumberFormat="1" applyFont="1"/>
    <xf numFmtId="3" fontId="1" fillId="0" borderId="1" xfId="0" applyNumberFormat="1" applyFont="1" applyBorder="1" applyAlignment="1">
      <alignment horizontal="center"/>
    </xf>
    <xf numFmtId="0" fontId="22" fillId="0" borderId="0" xfId="0" applyFont="1"/>
    <xf numFmtId="0" fontId="23" fillId="0" borderId="0" xfId="0" applyFont="1" applyAlignment="1">
      <alignment horizontal="left"/>
    </xf>
    <xf numFmtId="0" fontId="24" fillId="0" borderId="0" xfId="5" applyFont="1" applyAlignment="1">
      <alignment horizontal="center"/>
    </xf>
    <xf numFmtId="0" fontId="22" fillId="0" borderId="0" xfId="5" applyFont="1"/>
    <xf numFmtId="0" fontId="25" fillId="0" borderId="0" xfId="0" applyFont="1"/>
    <xf numFmtId="0" fontId="22" fillId="0" borderId="0" xfId="0" applyFont="1" applyAlignment="1">
      <alignment horizontal="left"/>
    </xf>
    <xf numFmtId="0" fontId="23" fillId="0" borderId="0" xfId="5" applyFont="1"/>
    <xf numFmtId="0" fontId="26" fillId="0" borderId="0" xfId="0" applyFont="1" applyAlignment="1">
      <alignment horizontal="center"/>
    </xf>
    <xf numFmtId="0" fontId="23" fillId="0" borderId="0" xfId="0" applyFont="1" applyAlignment="1">
      <alignment horizontal="center"/>
    </xf>
    <xf numFmtId="0" fontId="23" fillId="0" borderId="0" xfId="0" applyFont="1" applyAlignment="1">
      <alignment horizontal="centerContinuous"/>
    </xf>
    <xf numFmtId="0" fontId="23" fillId="0" borderId="0" xfId="0" applyFont="1" applyAlignment="1">
      <alignment horizontal="right"/>
    </xf>
    <xf numFmtId="0" fontId="27" fillId="0" borderId="0" xfId="0" applyFont="1" applyAlignment="1">
      <alignment horizontal="center" vertical="center"/>
    </xf>
    <xf numFmtId="0" fontId="28" fillId="0" borderId="0" xfId="0" applyFont="1" applyAlignment="1">
      <alignment horizontal="left" vertical="center"/>
    </xf>
    <xf numFmtId="172" fontId="28" fillId="0" borderId="0" xfId="0" applyNumberFormat="1" applyFont="1" applyAlignment="1">
      <alignment vertical="center"/>
    </xf>
    <xf numFmtId="0" fontId="28" fillId="0" borderId="0" xfId="0" applyFont="1" applyAlignment="1">
      <alignment horizontal="center" vertical="center"/>
    </xf>
    <xf numFmtId="172" fontId="28" fillId="0" borderId="0" xfId="0" applyNumberFormat="1" applyFont="1" applyAlignment="1">
      <alignment horizontal="left" vertical="center"/>
    </xf>
    <xf numFmtId="0" fontId="29" fillId="0" borderId="0" xfId="0" applyFont="1" applyAlignment="1">
      <alignment horizontal="left" vertical="center"/>
    </xf>
    <xf numFmtId="0" fontId="28" fillId="0" borderId="7" xfId="0" applyFont="1" applyBorder="1" applyAlignment="1">
      <alignment vertical="center"/>
    </xf>
    <xf numFmtId="3" fontId="28" fillId="0" borderId="4" xfId="0" applyNumberFormat="1" applyFont="1" applyBorder="1" applyAlignment="1">
      <alignment horizontal="right" vertical="center"/>
    </xf>
    <xf numFmtId="3" fontId="28" fillId="0" borderId="7" xfId="0" applyNumberFormat="1" applyFont="1" applyBorder="1" applyAlignment="1">
      <alignment horizontal="right" vertical="center"/>
    </xf>
    <xf numFmtId="3" fontId="28" fillId="0" borderId="9" xfId="0" applyNumberFormat="1" applyFont="1" applyBorder="1" applyAlignment="1">
      <alignment horizontal="right" vertical="center"/>
    </xf>
    <xf numFmtId="3" fontId="22" fillId="0" borderId="5" xfId="0" applyNumberFormat="1" applyFont="1" applyBorder="1"/>
    <xf numFmtId="3" fontId="22" fillId="0" borderId="7" xfId="0" applyNumberFormat="1" applyFont="1" applyBorder="1"/>
    <xf numFmtId="3" fontId="25" fillId="0" borderId="0" xfId="0" applyNumberFormat="1" applyFont="1"/>
    <xf numFmtId="0" fontId="28" fillId="0" borderId="11" xfId="0" applyFont="1" applyBorder="1" applyAlignment="1">
      <alignment vertical="center"/>
    </xf>
    <xf numFmtId="3" fontId="22" fillId="0" borderId="11" xfId="0" applyNumberFormat="1" applyFont="1" applyBorder="1"/>
    <xf numFmtId="3" fontId="22" fillId="0" borderId="0" xfId="0" applyNumberFormat="1" applyFont="1"/>
    <xf numFmtId="3" fontId="28" fillId="0" borderId="11" xfId="0" applyNumberFormat="1" applyFont="1" applyBorder="1" applyAlignment="1">
      <alignment horizontal="right" vertical="center"/>
    </xf>
    <xf numFmtId="3" fontId="22" fillId="0" borderId="9" xfId="0" applyNumberFormat="1" applyFont="1" applyBorder="1"/>
    <xf numFmtId="3" fontId="28" fillId="0" borderId="0" xfId="0" applyNumberFormat="1" applyFont="1" applyAlignment="1">
      <alignment horizontal="right" vertical="center"/>
    </xf>
    <xf numFmtId="0" fontId="23" fillId="0" borderId="1" xfId="0" applyFont="1" applyBorder="1"/>
    <xf numFmtId="3" fontId="23" fillId="0" borderId="2" xfId="0" applyNumberFormat="1" applyFont="1" applyBorder="1"/>
    <xf numFmtId="3" fontId="23" fillId="0" borderId="1" xfId="0" applyNumberFormat="1" applyFont="1" applyBorder="1"/>
    <xf numFmtId="0" fontId="22" fillId="0" borderId="77" xfId="0" applyFont="1" applyBorder="1"/>
    <xf numFmtId="3" fontId="22" fillId="0" borderId="79" xfId="0" applyNumberFormat="1" applyFont="1" applyBorder="1"/>
    <xf numFmtId="3" fontId="22" fillId="0" borderId="77" xfId="0" applyNumberFormat="1" applyFont="1" applyBorder="1"/>
    <xf numFmtId="0" fontId="23" fillId="0" borderId="12" xfId="0" applyFont="1" applyBorder="1"/>
    <xf numFmtId="3" fontId="23" fillId="0" borderId="80" xfId="0" applyNumberFormat="1" applyFont="1" applyBorder="1"/>
    <xf numFmtId="3" fontId="23" fillId="0" borderId="81" xfId="0" applyNumberFormat="1" applyFont="1" applyBorder="1"/>
    <xf numFmtId="0" fontId="23" fillId="0" borderId="0" xfId="0" applyFont="1"/>
    <xf numFmtId="3" fontId="23" fillId="0" borderId="0" xfId="0" applyNumberFormat="1" applyFont="1"/>
    <xf numFmtId="42" fontId="1" fillId="0" borderId="0" xfId="0" applyNumberFormat="1" applyFont="1"/>
    <xf numFmtId="37" fontId="0" fillId="10" borderId="1" xfId="0" applyNumberFormat="1" applyFill="1" applyBorder="1" applyAlignment="1">
      <alignment horizontal="right"/>
    </xf>
    <xf numFmtId="42" fontId="0" fillId="10" borderId="1" xfId="0" applyNumberFormat="1" applyFill="1" applyBorder="1"/>
    <xf numFmtId="42" fontId="0" fillId="5" borderId="1" xfId="0" applyNumberFormat="1" applyFill="1" applyBorder="1"/>
    <xf numFmtId="42" fontId="0" fillId="0" borderId="0" xfId="0" applyNumberFormat="1"/>
    <xf numFmtId="3" fontId="0" fillId="11" borderId="0" xfId="0" applyNumberFormat="1" applyFill="1"/>
    <xf numFmtId="0" fontId="1" fillId="0" borderId="0" xfId="0" applyFont="1" applyAlignment="1">
      <alignment horizontal="center"/>
    </xf>
    <xf numFmtId="3" fontId="1" fillId="5" borderId="0" xfId="0" applyNumberFormat="1" applyFont="1" applyFill="1"/>
    <xf numFmtId="0" fontId="30" fillId="9" borderId="1" xfId="0" applyFont="1" applyFill="1" applyBorder="1" applyAlignment="1">
      <alignment horizontal="center" vertical="center"/>
    </xf>
    <xf numFmtId="3" fontId="0" fillId="0" borderId="10" xfId="0" applyNumberFormat="1" applyBorder="1" applyAlignment="1">
      <alignment horizontal="center"/>
    </xf>
    <xf numFmtId="3" fontId="0" fillId="0" borderId="11" xfId="0" applyNumberFormat="1" applyBorder="1" applyAlignment="1">
      <alignment horizontal="center"/>
    </xf>
    <xf numFmtId="9" fontId="0" fillId="0" borderId="0" xfId="0" applyNumberFormat="1" applyAlignment="1">
      <alignment horizontal="center"/>
    </xf>
    <xf numFmtId="3" fontId="0" fillId="0" borderId="0" xfId="0" applyNumberFormat="1" applyAlignment="1">
      <alignment horizontal="center"/>
    </xf>
    <xf numFmtId="3" fontId="31" fillId="0" borderId="0" xfId="0" applyNumberFormat="1" applyFont="1"/>
    <xf numFmtId="37" fontId="0" fillId="10" borderId="1" xfId="0" applyNumberFormat="1" applyFill="1" applyBorder="1"/>
    <xf numFmtId="173" fontId="0" fillId="0" borderId="0" xfId="1" applyNumberFormat="1" applyFont="1" applyAlignment="1">
      <alignment horizontal="center"/>
    </xf>
    <xf numFmtId="37" fontId="0" fillId="0" borderId="0" xfId="0" applyNumberFormat="1" applyAlignment="1">
      <alignment horizontal="right"/>
    </xf>
    <xf numFmtId="41" fontId="1" fillId="0" borderId="0" xfId="0" applyNumberFormat="1" applyFont="1"/>
    <xf numFmtId="1" fontId="32" fillId="0" borderId="0" xfId="0" applyNumberFormat="1" applyFont="1" applyAlignment="1">
      <alignment horizontal="center"/>
    </xf>
    <xf numFmtId="0" fontId="1" fillId="11" borderId="1" xfId="0" applyFont="1" applyFill="1" applyBorder="1" applyAlignment="1">
      <alignment horizontal="center"/>
    </xf>
    <xf numFmtId="41" fontId="1" fillId="11" borderId="1" xfId="1" applyFont="1" applyFill="1" applyBorder="1" applyAlignment="1">
      <alignment horizontal="center"/>
    </xf>
    <xf numFmtId="41" fontId="0" fillId="0" borderId="0" xfId="0" applyNumberFormat="1"/>
    <xf numFmtId="37" fontId="0" fillId="5" borderId="1" xfId="0" applyNumberFormat="1" applyFill="1" applyBorder="1"/>
    <xf numFmtId="41" fontId="0" fillId="5" borderId="0" xfId="1" applyFont="1" applyFill="1"/>
    <xf numFmtId="37" fontId="0" fillId="5" borderId="1" xfId="0" applyNumberFormat="1" applyFill="1" applyBorder="1" applyAlignment="1">
      <alignment horizontal="right"/>
    </xf>
    <xf numFmtId="0" fontId="1" fillId="11" borderId="0" xfId="0" applyFont="1" applyFill="1"/>
    <xf numFmtId="9" fontId="1" fillId="11" borderId="0" xfId="0" applyNumberFormat="1" applyFont="1" applyFill="1" applyAlignment="1">
      <alignment horizontal="center"/>
    </xf>
    <xf numFmtId="41" fontId="1" fillId="11" borderId="0" xfId="1" applyFont="1" applyFill="1"/>
    <xf numFmtId="0" fontId="1" fillId="10" borderId="1" xfId="0" applyFont="1" applyFill="1" applyBorder="1" applyAlignment="1">
      <alignment horizontal="center" wrapText="1"/>
    </xf>
    <xf numFmtId="0" fontId="31" fillId="10" borderId="12" xfId="0" applyFont="1" applyFill="1" applyBorder="1" applyAlignment="1">
      <alignment horizontal="center" wrapText="1"/>
    </xf>
    <xf numFmtId="0" fontId="4" fillId="12" borderId="14" xfId="0" applyFont="1" applyFill="1" applyBorder="1" applyAlignment="1">
      <alignment horizontal="center" vertical="center"/>
    </xf>
    <xf numFmtId="1" fontId="32" fillId="12" borderId="0" xfId="0" applyNumberFormat="1" applyFont="1" applyFill="1" applyAlignment="1">
      <alignment horizontal="center"/>
    </xf>
    <xf numFmtId="0" fontId="1" fillId="0" borderId="1" xfId="0" applyFont="1" applyBorder="1" applyAlignment="1">
      <alignment horizontal="center" vertical="center" wrapText="1"/>
    </xf>
    <xf numFmtId="0" fontId="1" fillId="10" borderId="1" xfId="0" applyFont="1" applyFill="1" applyBorder="1" applyAlignment="1">
      <alignment horizontal="center" vertical="center" wrapText="1"/>
    </xf>
    <xf numFmtId="0" fontId="1" fillId="0" borderId="1" xfId="0" applyFont="1" applyBorder="1" applyAlignment="1">
      <alignment horizontal="center"/>
    </xf>
    <xf numFmtId="42" fontId="1" fillId="0" borderId="1" xfId="0" applyNumberFormat="1" applyFont="1" applyBorder="1"/>
    <xf numFmtId="0" fontId="1" fillId="0" borderId="7" xfId="0" applyFont="1" applyBorder="1" applyAlignment="1">
      <alignment horizontal="center"/>
    </xf>
    <xf numFmtId="0" fontId="1" fillId="0" borderId="12" xfId="0" applyFont="1" applyBorder="1" applyAlignment="1">
      <alignment horizontal="center"/>
    </xf>
    <xf numFmtId="9" fontId="0" fillId="0" borderId="0" xfId="0" applyNumberFormat="1"/>
    <xf numFmtId="0" fontId="4" fillId="13" borderId="3" xfId="0" applyFont="1" applyFill="1" applyBorder="1" applyAlignment="1">
      <alignment horizontal="center" vertical="center"/>
    </xf>
    <xf numFmtId="1" fontId="32" fillId="13" borderId="0" xfId="0" applyNumberFormat="1" applyFont="1" applyFill="1" applyAlignment="1">
      <alignment horizontal="center"/>
    </xf>
    <xf numFmtId="0" fontId="0" fillId="0" borderId="2" xfId="0" applyBorder="1" applyAlignment="1">
      <alignment horizontal="right"/>
    </xf>
    <xf numFmtId="0" fontId="1" fillId="0" borderId="8" xfId="0" applyFont="1" applyBorder="1"/>
    <xf numFmtId="0" fontId="0" fillId="0" borderId="8" xfId="0" applyBorder="1"/>
    <xf numFmtId="3" fontId="1" fillId="0" borderId="8" xfId="0" applyNumberFormat="1" applyFont="1" applyBorder="1"/>
    <xf numFmtId="3" fontId="1" fillId="0" borderId="3" xfId="0" applyNumberFormat="1" applyFont="1" applyBorder="1"/>
    <xf numFmtId="0" fontId="1" fillId="14" borderId="1" xfId="0" applyFont="1" applyFill="1" applyBorder="1"/>
    <xf numFmtId="0" fontId="1" fillId="14" borderId="3" xfId="0" applyFont="1" applyFill="1" applyBorder="1"/>
    <xf numFmtId="0" fontId="0" fillId="14" borderId="3" xfId="0" applyFill="1" applyBorder="1"/>
    <xf numFmtId="0" fontId="0" fillId="14" borderId="1" xfId="0" applyFill="1" applyBorder="1"/>
    <xf numFmtId="3" fontId="1" fillId="14" borderId="1" xfId="0" applyNumberFormat="1" applyFont="1" applyFill="1" applyBorder="1"/>
    <xf numFmtId="3" fontId="5" fillId="14" borderId="52" xfId="0" applyNumberFormat="1" applyFont="1" applyFill="1" applyBorder="1" applyAlignment="1">
      <alignment horizontal="center" vertical="center"/>
    </xf>
    <xf numFmtId="3" fontId="5" fillId="5" borderId="52" xfId="0" applyNumberFormat="1" applyFont="1" applyFill="1" applyBorder="1" applyAlignment="1">
      <alignment horizontal="center" vertical="center"/>
    </xf>
    <xf numFmtId="3" fontId="5" fillId="15" borderId="52" xfId="0" applyNumberFormat="1" applyFont="1" applyFill="1" applyBorder="1" applyAlignment="1">
      <alignment horizontal="center" vertical="center"/>
    </xf>
    <xf numFmtId="3" fontId="0" fillId="15" borderId="0" xfId="0" applyNumberFormat="1" applyFill="1"/>
    <xf numFmtId="0" fontId="1" fillId="16" borderId="1" xfId="0" applyFont="1" applyFill="1" applyBorder="1"/>
    <xf numFmtId="0" fontId="1" fillId="16" borderId="3" xfId="0" applyFont="1" applyFill="1" applyBorder="1"/>
    <xf numFmtId="0" fontId="0" fillId="16" borderId="3" xfId="0" applyFill="1" applyBorder="1"/>
    <xf numFmtId="0" fontId="0" fillId="16" borderId="1" xfId="0" applyFill="1" applyBorder="1"/>
    <xf numFmtId="3" fontId="1" fillId="16" borderId="1" xfId="0" applyNumberFormat="1" applyFont="1" applyFill="1" applyBorder="1"/>
    <xf numFmtId="0" fontId="4" fillId="17" borderId="3" xfId="0" applyFont="1" applyFill="1" applyBorder="1" applyAlignment="1">
      <alignment horizontal="center" vertical="center"/>
    </xf>
    <xf numFmtId="1" fontId="32" fillId="17" borderId="0" xfId="0" applyNumberFormat="1" applyFont="1" applyFill="1" applyAlignment="1">
      <alignment horizontal="center"/>
    </xf>
    <xf numFmtId="0" fontId="5" fillId="5" borderId="33" xfId="0" applyFont="1" applyFill="1" applyBorder="1" applyAlignment="1">
      <alignment vertical="center" wrapText="1"/>
    </xf>
    <xf numFmtId="0" fontId="1" fillId="0" borderId="7"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3" fontId="1" fillId="10" borderId="7" xfId="0" applyNumberFormat="1" applyFont="1" applyFill="1" applyBorder="1" applyAlignment="1">
      <alignment horizontal="center" vertical="center" wrapText="1"/>
    </xf>
    <xf numFmtId="3" fontId="1" fillId="10" borderId="12" xfId="0" applyNumberFormat="1" applyFont="1" applyFill="1" applyBorder="1" applyAlignment="1">
      <alignment horizontal="center" vertical="center" wrapText="1"/>
    </xf>
    <xf numFmtId="3" fontId="1" fillId="10" borderId="7" xfId="0" applyNumberFormat="1" applyFont="1" applyFill="1" applyBorder="1" applyAlignment="1">
      <alignment horizontal="center" wrapText="1"/>
    </xf>
    <xf numFmtId="3" fontId="1" fillId="10" borderId="12" xfId="0" applyNumberFormat="1" applyFont="1" applyFill="1" applyBorder="1" applyAlignment="1">
      <alignment horizontal="center" wrapText="1"/>
    </xf>
    <xf numFmtId="0" fontId="1" fillId="10" borderId="4" xfId="0" applyFont="1" applyFill="1" applyBorder="1" applyAlignment="1">
      <alignment horizontal="center" vertical="center" wrapText="1"/>
    </xf>
    <xf numFmtId="0" fontId="1" fillId="10" borderId="5" xfId="0" applyFont="1" applyFill="1" applyBorder="1" applyAlignment="1">
      <alignment horizontal="center" vertical="center" wrapText="1"/>
    </xf>
    <xf numFmtId="0" fontId="1" fillId="10" borderId="6" xfId="0" applyFont="1" applyFill="1" applyBorder="1" applyAlignment="1">
      <alignment horizontal="center" vertical="center" wrapText="1"/>
    </xf>
    <xf numFmtId="0" fontId="1" fillId="10" borderId="13" xfId="0" applyFont="1" applyFill="1" applyBorder="1" applyAlignment="1">
      <alignment horizontal="center" vertical="center" wrapText="1"/>
    </xf>
    <xf numFmtId="0" fontId="1" fillId="10" borderId="14" xfId="0" applyFont="1" applyFill="1" applyBorder="1" applyAlignment="1">
      <alignment horizontal="center" vertical="center" wrapText="1"/>
    </xf>
    <xf numFmtId="0" fontId="1" fillId="10" borderId="15" xfId="0" applyFont="1" applyFill="1" applyBorder="1" applyAlignment="1">
      <alignment horizontal="center" vertical="center" wrapText="1"/>
    </xf>
    <xf numFmtId="0" fontId="33" fillId="10" borderId="4" xfId="0" applyFont="1" applyFill="1" applyBorder="1" applyAlignment="1">
      <alignment horizontal="center" vertical="center" wrapText="1"/>
    </xf>
    <xf numFmtId="0" fontId="33" fillId="10" borderId="13" xfId="0" applyFont="1" applyFill="1" applyBorder="1" applyAlignment="1">
      <alignment horizontal="center" vertical="center" wrapText="1"/>
    </xf>
    <xf numFmtId="3" fontId="1" fillId="10" borderId="4" xfId="0" applyNumberFormat="1" applyFont="1" applyFill="1" applyBorder="1" applyAlignment="1">
      <alignment horizontal="center" vertical="center" wrapText="1"/>
    </xf>
    <xf numFmtId="3" fontId="1" fillId="10" borderId="6" xfId="0" applyNumberFormat="1" applyFont="1" applyFill="1" applyBorder="1" applyAlignment="1">
      <alignment horizontal="center" vertical="center" wrapText="1"/>
    </xf>
    <xf numFmtId="3" fontId="1" fillId="10" borderId="13" xfId="0" applyNumberFormat="1" applyFont="1" applyFill="1" applyBorder="1" applyAlignment="1">
      <alignment horizontal="center" vertical="center" wrapText="1"/>
    </xf>
    <xf numFmtId="3" fontId="1" fillId="10" borderId="15" xfId="0" applyNumberFormat="1" applyFont="1" applyFill="1" applyBorder="1" applyAlignment="1">
      <alignment horizontal="center" vertical="center" wrapText="1"/>
    </xf>
    <xf numFmtId="3" fontId="31" fillId="10" borderId="7" xfId="0" applyNumberFormat="1" applyFont="1" applyFill="1" applyBorder="1" applyAlignment="1">
      <alignment horizontal="center" vertical="center" wrapText="1"/>
    </xf>
    <xf numFmtId="3" fontId="31" fillId="10" borderId="12" xfId="0" applyNumberFormat="1" applyFont="1" applyFill="1" applyBorder="1" applyAlignment="1">
      <alignment horizontal="center" vertical="center" wrapText="1"/>
    </xf>
    <xf numFmtId="0" fontId="26" fillId="0" borderId="0" xfId="0" applyFont="1" applyAlignment="1">
      <alignment horizontal="center"/>
    </xf>
    <xf numFmtId="0" fontId="30" fillId="9" borderId="7" xfId="0" applyFont="1" applyFill="1" applyBorder="1" applyAlignment="1">
      <alignment horizontal="center" vertical="center"/>
    </xf>
    <xf numFmtId="0" fontId="30" fillId="9" borderId="12" xfId="0" applyFont="1" applyFill="1" applyBorder="1" applyAlignment="1">
      <alignment horizontal="center" vertical="center"/>
    </xf>
    <xf numFmtId="0" fontId="30" fillId="9" borderId="2" xfId="0" applyFont="1" applyFill="1" applyBorder="1" applyAlignment="1">
      <alignment horizontal="center" vertical="center"/>
    </xf>
    <xf numFmtId="0" fontId="30" fillId="9" borderId="3" xfId="0" applyFont="1" applyFill="1" applyBorder="1" applyAlignment="1">
      <alignment horizontal="center" vertical="center"/>
    </xf>
    <xf numFmtId="164" fontId="5" fillId="0" borderId="9" xfId="0" applyNumberFormat="1" applyFont="1" applyBorder="1" applyAlignment="1">
      <alignment horizontal="left"/>
    </xf>
    <xf numFmtId="164" fontId="5" fillId="0" borderId="0" xfId="0" applyNumberFormat="1" applyFont="1" applyAlignment="1">
      <alignment horizontal="left"/>
    </xf>
    <xf numFmtId="3" fontId="4" fillId="3" borderId="7" xfId="0" applyNumberFormat="1" applyFont="1" applyFill="1" applyBorder="1" applyAlignment="1">
      <alignment horizontal="center" vertical="center" wrapText="1"/>
    </xf>
    <xf numFmtId="3" fontId="4" fillId="3" borderId="11" xfId="0" applyNumberFormat="1" applyFont="1" applyFill="1" applyBorder="1" applyAlignment="1">
      <alignment horizontal="center" vertical="center" wrapText="1"/>
    </xf>
    <xf numFmtId="3" fontId="4" fillId="3" borderId="12" xfId="0" applyNumberFormat="1" applyFont="1" applyFill="1" applyBorder="1" applyAlignment="1">
      <alignment horizontal="center" vertical="center" wrapText="1"/>
    </xf>
    <xf numFmtId="3" fontId="4" fillId="3" borderId="2" xfId="0" applyNumberFormat="1" applyFont="1" applyFill="1" applyBorder="1" applyAlignment="1">
      <alignment horizontal="center" vertical="center" wrapText="1"/>
    </xf>
    <xf numFmtId="3" fontId="4" fillId="3" borderId="3" xfId="0" applyNumberFormat="1" applyFont="1" applyFill="1" applyBorder="1" applyAlignment="1">
      <alignment horizontal="center" vertical="center" wrapText="1"/>
    </xf>
    <xf numFmtId="3" fontId="4" fillId="3" borderId="4" xfId="0" applyNumberFormat="1" applyFont="1" applyFill="1" applyBorder="1" applyAlignment="1">
      <alignment horizontal="center" vertical="center"/>
    </xf>
    <xf numFmtId="3" fontId="4" fillId="3" borderId="5" xfId="0" applyNumberFormat="1" applyFont="1" applyFill="1" applyBorder="1" applyAlignment="1">
      <alignment horizontal="center" vertical="center"/>
    </xf>
    <xf numFmtId="3" fontId="4" fillId="3" borderId="6" xfId="0" applyNumberFormat="1" applyFont="1" applyFill="1" applyBorder="1" applyAlignment="1">
      <alignment horizontal="center" vertical="center"/>
    </xf>
    <xf numFmtId="3" fontId="4" fillId="3" borderId="9" xfId="0" applyNumberFormat="1" applyFont="1" applyFill="1" applyBorder="1" applyAlignment="1">
      <alignment horizontal="center" vertical="center"/>
    </xf>
    <xf numFmtId="3" fontId="4" fillId="3" borderId="0" xfId="0" applyNumberFormat="1" applyFont="1" applyFill="1" applyAlignment="1">
      <alignment horizontal="center" vertical="center"/>
    </xf>
    <xf numFmtId="3" fontId="4" fillId="3" borderId="10" xfId="0" applyNumberFormat="1" applyFont="1" applyFill="1" applyBorder="1" applyAlignment="1">
      <alignment horizontal="center" vertical="center"/>
    </xf>
    <xf numFmtId="3" fontId="4" fillId="3" borderId="13" xfId="0" applyNumberFormat="1" applyFont="1" applyFill="1" applyBorder="1" applyAlignment="1">
      <alignment horizontal="center" vertical="center"/>
    </xf>
    <xf numFmtId="3" fontId="4" fillId="3" borderId="14" xfId="0" applyNumberFormat="1" applyFont="1" applyFill="1" applyBorder="1" applyAlignment="1">
      <alignment horizontal="center" vertical="center"/>
    </xf>
    <xf numFmtId="3" fontId="4" fillId="3" borderId="15" xfId="0" applyNumberFormat="1" applyFont="1" applyFill="1" applyBorder="1" applyAlignment="1">
      <alignment horizontal="center" vertical="center"/>
    </xf>
    <xf numFmtId="3" fontId="4" fillId="3" borderId="7" xfId="0" applyNumberFormat="1" applyFont="1" applyFill="1" applyBorder="1" applyAlignment="1">
      <alignment horizontal="center" vertical="center"/>
    </xf>
    <xf numFmtId="3" fontId="4" fillId="3" borderId="11" xfId="0" applyNumberFormat="1" applyFont="1" applyFill="1" applyBorder="1" applyAlignment="1">
      <alignment horizontal="center" vertical="center"/>
    </xf>
    <xf numFmtId="3" fontId="4" fillId="3" borderId="12" xfId="0" applyNumberFormat="1" applyFont="1" applyFill="1" applyBorder="1" applyAlignment="1">
      <alignment horizontal="center" vertical="center"/>
    </xf>
    <xf numFmtId="3" fontId="4" fillId="3" borderId="2" xfId="0" applyNumberFormat="1" applyFont="1" applyFill="1" applyBorder="1" applyAlignment="1">
      <alignment horizontal="center" vertical="center"/>
    </xf>
    <xf numFmtId="3" fontId="4" fillId="3" borderId="3" xfId="0" applyNumberFormat="1" applyFont="1" applyFill="1" applyBorder="1" applyAlignment="1">
      <alignment horizontal="center" vertical="center"/>
    </xf>
    <xf numFmtId="3" fontId="4" fillId="3" borderId="8" xfId="0" applyNumberFormat="1" applyFont="1" applyFill="1" applyBorder="1" applyAlignment="1">
      <alignment horizontal="center" vertical="center"/>
    </xf>
    <xf numFmtId="3" fontId="4" fillId="3" borderId="8" xfId="0" applyNumberFormat="1" applyFont="1" applyFill="1" applyBorder="1" applyAlignment="1">
      <alignment horizontal="center" vertical="center" wrapText="1"/>
    </xf>
    <xf numFmtId="164" fontId="4" fillId="3" borderId="16" xfId="0" applyNumberFormat="1" applyFont="1" applyFill="1" applyBorder="1" applyAlignment="1">
      <alignment horizontal="center" vertical="center"/>
    </xf>
    <xf numFmtId="164" fontId="4" fillId="3" borderId="17" xfId="0" applyNumberFormat="1" applyFont="1" applyFill="1" applyBorder="1" applyAlignment="1">
      <alignment horizontal="center" vertical="center"/>
    </xf>
    <xf numFmtId="164" fontId="4" fillId="3" borderId="18" xfId="0" applyNumberFormat="1" applyFont="1" applyFill="1" applyBorder="1" applyAlignment="1">
      <alignment horizontal="center" vertical="center"/>
    </xf>
    <xf numFmtId="164" fontId="4" fillId="3" borderId="16" xfId="0" applyNumberFormat="1" applyFont="1" applyFill="1" applyBorder="1" applyAlignment="1">
      <alignment horizontal="center" vertical="center" wrapText="1"/>
    </xf>
    <xf numFmtId="164" fontId="4" fillId="3" borderId="17" xfId="0" applyNumberFormat="1" applyFont="1" applyFill="1" applyBorder="1" applyAlignment="1">
      <alignment horizontal="center" vertical="center" wrapText="1"/>
    </xf>
    <xf numFmtId="164" fontId="4" fillId="3" borderId="18" xfId="0" applyNumberFormat="1" applyFont="1" applyFill="1" applyBorder="1" applyAlignment="1">
      <alignment horizontal="center" vertical="center" wrapText="1"/>
    </xf>
    <xf numFmtId="0" fontId="5" fillId="0" borderId="9" xfId="0" applyFont="1" applyBorder="1" applyAlignment="1">
      <alignment horizontal="left" vertical="center"/>
    </xf>
    <xf numFmtId="0" fontId="5" fillId="0" borderId="0" xfId="0" applyFont="1" applyAlignment="1">
      <alignment horizontal="left" vertical="center"/>
    </xf>
    <xf numFmtId="0" fontId="5" fillId="0" borderId="13" xfId="0" applyFont="1" applyBorder="1" applyAlignment="1">
      <alignment horizontal="left" vertical="center"/>
    </xf>
    <xf numFmtId="0" fontId="5" fillId="0" borderId="14" xfId="0" applyFont="1" applyBorder="1" applyAlignment="1">
      <alignment horizontal="left" vertical="center"/>
    </xf>
    <xf numFmtId="0" fontId="4" fillId="10" borderId="23" xfId="0" applyFont="1" applyFill="1" applyBorder="1" applyAlignment="1">
      <alignment horizontal="center" vertical="center"/>
    </xf>
    <xf numFmtId="0" fontId="4" fillId="10" borderId="24" xfId="0" applyFont="1" applyFill="1" applyBorder="1" applyAlignment="1">
      <alignment horizontal="center" vertical="center"/>
    </xf>
    <xf numFmtId="0" fontId="4" fillId="10" borderId="25" xfId="0" applyFont="1" applyFill="1" applyBorder="1" applyAlignment="1">
      <alignment horizontal="center" vertical="center"/>
    </xf>
    <xf numFmtId="0" fontId="4" fillId="10" borderId="26" xfId="0" applyFont="1" applyFill="1" applyBorder="1" applyAlignment="1">
      <alignment horizontal="center" vertical="center"/>
    </xf>
    <xf numFmtId="0" fontId="4" fillId="10" borderId="27" xfId="0" applyFont="1" applyFill="1" applyBorder="1" applyAlignment="1">
      <alignment horizontal="center" vertical="center"/>
    </xf>
    <xf numFmtId="0" fontId="4" fillId="10" borderId="28" xfId="0" applyFont="1" applyFill="1" applyBorder="1" applyAlignment="1">
      <alignment horizontal="center" vertical="center"/>
    </xf>
    <xf numFmtId="0" fontId="8" fillId="0" borderId="0" xfId="0" applyFont="1" applyAlignment="1">
      <alignment horizontal="center"/>
    </xf>
    <xf numFmtId="0" fontId="4" fillId="0" borderId="41" xfId="0" applyFont="1" applyBorder="1" applyAlignment="1">
      <alignment horizontal="center" vertical="center"/>
    </xf>
    <xf numFmtId="0" fontId="4" fillId="0" borderId="0" xfId="0" applyFont="1" applyAlignment="1">
      <alignment horizontal="center" vertical="center"/>
    </xf>
    <xf numFmtId="0" fontId="4" fillId="0" borderId="42" xfId="0" applyFont="1" applyBorder="1" applyAlignment="1">
      <alignment horizontal="center" vertical="center"/>
    </xf>
    <xf numFmtId="0" fontId="4" fillId="0" borderId="23" xfId="0" applyFont="1" applyBorder="1" applyAlignment="1">
      <alignment horizontal="center" vertical="center" wrapText="1"/>
    </xf>
    <xf numFmtId="0" fontId="4" fillId="0" borderId="24" xfId="0" applyFont="1" applyBorder="1" applyAlignment="1">
      <alignment horizontal="center" vertical="center"/>
    </xf>
    <xf numFmtId="0" fontId="4" fillId="0" borderId="25" xfId="0" applyFont="1" applyBorder="1" applyAlignment="1">
      <alignment horizontal="center" vertical="center"/>
    </xf>
    <xf numFmtId="0" fontId="4" fillId="0" borderId="26" xfId="0" applyFont="1" applyBorder="1" applyAlignment="1">
      <alignment horizontal="center" vertical="center"/>
    </xf>
    <xf numFmtId="0" fontId="4" fillId="0" borderId="27" xfId="0" applyFont="1" applyBorder="1" applyAlignment="1">
      <alignment horizontal="center" vertical="center"/>
    </xf>
    <xf numFmtId="0" fontId="4" fillId="0" borderId="28" xfId="0" applyFont="1" applyBorder="1" applyAlignment="1">
      <alignment horizontal="center" vertical="center"/>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5" fillId="0" borderId="0" xfId="0" applyFont="1" applyAlignment="1">
      <alignment horizontal="center" vertical="center"/>
    </xf>
    <xf numFmtId="0" fontId="5" fillId="0" borderId="42" xfId="0" applyFont="1" applyBorder="1" applyAlignment="1">
      <alignment horizontal="center" vertical="center"/>
    </xf>
    <xf numFmtId="0" fontId="5" fillId="0" borderId="27" xfId="0" applyFont="1" applyBorder="1" applyAlignment="1">
      <alignment horizontal="center" vertical="center"/>
    </xf>
    <xf numFmtId="0" fontId="5" fillId="0" borderId="28" xfId="0" applyFont="1" applyBorder="1" applyAlignment="1">
      <alignment horizontal="center" vertical="center"/>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5" fillId="0" borderId="23"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0" xfId="0" applyFont="1" applyAlignment="1">
      <alignment horizontal="center" vertical="center" wrapText="1"/>
    </xf>
    <xf numFmtId="0" fontId="5" fillId="0" borderId="26" xfId="0" applyFont="1" applyBorder="1" applyAlignment="1">
      <alignment horizontal="center" vertical="center" wrapText="1"/>
    </xf>
    <xf numFmtId="0" fontId="5" fillId="0" borderId="27"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6" xfId="0" applyFont="1" applyBorder="1" applyAlignment="1">
      <alignment horizontal="center" wrapText="1"/>
    </xf>
    <xf numFmtId="0" fontId="5" fillId="0" borderId="18" xfId="0" applyFont="1" applyBorder="1" applyAlignment="1">
      <alignment horizontal="center" wrapText="1"/>
    </xf>
    <xf numFmtId="0" fontId="4" fillId="0" borderId="41"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69" xfId="0" applyFont="1" applyBorder="1" applyAlignment="1">
      <alignment horizontal="center" vertical="center" wrapText="1"/>
    </xf>
    <xf numFmtId="0" fontId="4" fillId="0" borderId="70" xfId="0" applyFont="1" applyBorder="1" applyAlignment="1">
      <alignment horizontal="center" vertical="center" wrapText="1"/>
    </xf>
    <xf numFmtId="0" fontId="4" fillId="0" borderId="71" xfId="0" applyFont="1" applyBorder="1" applyAlignment="1">
      <alignment horizontal="center" vertical="center" wrapText="1"/>
    </xf>
    <xf numFmtId="0" fontId="4" fillId="0" borderId="72" xfId="0" applyFont="1" applyBorder="1" applyAlignment="1">
      <alignment horizontal="center" vertical="center" wrapText="1"/>
    </xf>
    <xf numFmtId="164" fontId="4" fillId="0" borderId="2" xfId="0" applyNumberFormat="1" applyFont="1" applyBorder="1" applyAlignment="1">
      <alignment horizontal="center" vertical="center"/>
    </xf>
    <xf numFmtId="164" fontId="4" fillId="0" borderId="3" xfId="0" applyNumberFormat="1" applyFont="1" applyBorder="1" applyAlignment="1">
      <alignment horizontal="center" vertical="center"/>
    </xf>
    <xf numFmtId="0" fontId="4" fillId="0" borderId="2" xfId="0" applyFont="1" applyBorder="1" applyAlignment="1">
      <alignment horizontal="center"/>
    </xf>
    <xf numFmtId="0" fontId="4" fillId="0" borderId="3" xfId="0" applyFont="1" applyBorder="1" applyAlignment="1">
      <alignment horizontal="center"/>
    </xf>
    <xf numFmtId="0" fontId="4" fillId="0" borderId="8" xfId="0" applyFont="1" applyBorder="1" applyAlignment="1">
      <alignment horizontal="center"/>
    </xf>
    <xf numFmtId="0" fontId="4" fillId="0" borderId="1" xfId="0" applyFont="1" applyBorder="1" applyAlignment="1">
      <alignment horizontal="center"/>
    </xf>
    <xf numFmtId="164" fontId="4" fillId="0" borderId="2" xfId="0" applyNumberFormat="1" applyFont="1" applyBorder="1" applyAlignment="1">
      <alignment horizontal="center" vertical="center" wrapText="1"/>
    </xf>
    <xf numFmtId="164" fontId="4" fillId="0" borderId="3" xfId="0" applyNumberFormat="1" applyFont="1" applyBorder="1" applyAlignment="1">
      <alignment horizontal="center" vertical="center" wrapText="1"/>
    </xf>
    <xf numFmtId="3" fontId="13" fillId="0" borderId="0" xfId="4" applyNumberFormat="1" applyFont="1" applyAlignment="1">
      <alignment horizontal="center" vertical="center" wrapText="1"/>
    </xf>
    <xf numFmtId="3" fontId="5" fillId="0" borderId="2" xfId="4" applyNumberFormat="1" applyBorder="1" applyAlignment="1">
      <alignment horizontal="center"/>
    </xf>
    <xf numFmtId="3" fontId="5" fillId="0" borderId="8" xfId="4" applyNumberFormat="1" applyBorder="1" applyAlignment="1">
      <alignment horizontal="center"/>
    </xf>
    <xf numFmtId="3" fontId="5" fillId="0" borderId="3" xfId="4" applyNumberFormat="1" applyBorder="1" applyAlignment="1">
      <alignment horizontal="center"/>
    </xf>
    <xf numFmtId="3" fontId="5" fillId="0" borderId="2" xfId="4" quotePrefix="1" applyNumberFormat="1" applyBorder="1" applyAlignment="1">
      <alignment horizontal="center"/>
    </xf>
    <xf numFmtId="3" fontId="5" fillId="0" borderId="3" xfId="4" quotePrefix="1" applyNumberFormat="1" applyBorder="1" applyAlignment="1">
      <alignment horizontal="center"/>
    </xf>
    <xf numFmtId="3" fontId="4" fillId="8" borderId="1" xfId="4" applyNumberFormat="1" applyFont="1" applyFill="1" applyBorder="1" applyAlignment="1">
      <alignment horizontal="center" vertical="center" wrapText="1"/>
    </xf>
    <xf numFmtId="3" fontId="4" fillId="0" borderId="1" xfId="4" applyNumberFormat="1" applyFont="1" applyBorder="1" applyAlignment="1">
      <alignment horizontal="center" vertical="center" wrapText="1"/>
    </xf>
    <xf numFmtId="3" fontId="4" fillId="0" borderId="1" xfId="4" applyNumberFormat="1" applyFont="1" applyBorder="1" applyAlignment="1">
      <alignment horizontal="center"/>
    </xf>
    <xf numFmtId="3" fontId="4" fillId="8" borderId="7" xfId="4" applyNumberFormat="1" applyFont="1" applyFill="1" applyBorder="1" applyAlignment="1">
      <alignment horizontal="center" vertical="center" wrapText="1"/>
    </xf>
    <xf numFmtId="3" fontId="4" fillId="8" borderId="11" xfId="4" applyNumberFormat="1" applyFont="1" applyFill="1" applyBorder="1" applyAlignment="1">
      <alignment horizontal="center" vertical="center" wrapText="1"/>
    </xf>
    <xf numFmtId="3" fontId="4" fillId="8" borderId="12" xfId="4" applyNumberFormat="1" applyFont="1" applyFill="1" applyBorder="1" applyAlignment="1">
      <alignment horizontal="center" vertical="center" wrapText="1"/>
    </xf>
    <xf numFmtId="3" fontId="4" fillId="0" borderId="7" xfId="4" applyNumberFormat="1" applyFont="1" applyBorder="1" applyAlignment="1">
      <alignment horizontal="center" vertical="center" wrapText="1"/>
    </xf>
    <xf numFmtId="3" fontId="4" fillId="0" borderId="11" xfId="4" applyNumberFormat="1" applyFont="1" applyBorder="1" applyAlignment="1">
      <alignment horizontal="center" vertical="center" wrapText="1"/>
    </xf>
    <xf numFmtId="3" fontId="4" fillId="0" borderId="12" xfId="4" applyNumberFormat="1" applyFont="1" applyBorder="1" applyAlignment="1">
      <alignment horizontal="center" vertical="center" wrapText="1"/>
    </xf>
    <xf numFmtId="3" fontId="4" fillId="2" borderId="6" xfId="4" applyNumberFormat="1" applyFont="1" applyFill="1" applyBorder="1" applyAlignment="1">
      <alignment horizontal="center" vertical="center" wrapText="1"/>
    </xf>
    <xf numFmtId="3" fontId="4" fillId="2" borderId="10" xfId="4" applyNumberFormat="1" applyFont="1" applyFill="1" applyBorder="1" applyAlignment="1">
      <alignment horizontal="center" vertical="center" wrapText="1"/>
    </xf>
    <xf numFmtId="3" fontId="4" fillId="2" borderId="15" xfId="4" applyNumberFormat="1" applyFont="1" applyFill="1" applyBorder="1" applyAlignment="1">
      <alignment horizontal="center" vertical="center" wrapText="1"/>
    </xf>
    <xf numFmtId="3" fontId="4" fillId="8" borderId="2" xfId="4" applyNumberFormat="1" applyFont="1" applyFill="1" applyBorder="1" applyAlignment="1">
      <alignment horizontal="center" vertical="center" wrapText="1"/>
    </xf>
    <xf numFmtId="3" fontId="4" fillId="8" borderId="8" xfId="4" applyNumberFormat="1" applyFont="1" applyFill="1" applyBorder="1" applyAlignment="1">
      <alignment horizontal="center" vertical="center" wrapText="1"/>
    </xf>
    <xf numFmtId="3" fontId="4" fillId="0" borderId="2" xfId="4" applyNumberFormat="1" applyFont="1" applyBorder="1" applyAlignment="1">
      <alignment horizontal="center" vertical="center" wrapText="1"/>
    </xf>
    <xf numFmtId="3" fontId="4" fillId="0" borderId="8" xfId="4" applyNumberFormat="1" applyFont="1" applyBorder="1" applyAlignment="1">
      <alignment horizontal="center" vertical="center" wrapText="1"/>
    </xf>
    <xf numFmtId="3" fontId="4" fillId="0" borderId="3" xfId="4" applyNumberFormat="1" applyFont="1" applyBorder="1" applyAlignment="1">
      <alignment horizontal="center" vertical="center" wrapText="1"/>
    </xf>
    <xf numFmtId="3" fontId="4" fillId="2" borderId="2" xfId="4" applyNumberFormat="1" applyFont="1" applyFill="1" applyBorder="1" applyAlignment="1">
      <alignment horizontal="center" vertical="center"/>
    </xf>
    <xf numFmtId="3" fontId="4" fillId="2" borderId="8" xfId="4" applyNumberFormat="1" applyFont="1" applyFill="1" applyBorder="1" applyAlignment="1">
      <alignment horizontal="center" vertical="center"/>
    </xf>
    <xf numFmtId="3" fontId="4" fillId="2" borderId="4" xfId="4" applyNumberFormat="1" applyFont="1" applyFill="1" applyBorder="1" applyAlignment="1">
      <alignment horizontal="center" vertical="center" wrapText="1"/>
    </xf>
    <xf numFmtId="3" fontId="4" fillId="2" borderId="9" xfId="4" applyNumberFormat="1" applyFont="1" applyFill="1" applyBorder="1" applyAlignment="1">
      <alignment horizontal="center" vertical="center" wrapText="1"/>
    </xf>
    <xf numFmtId="3" fontId="4" fillId="2" borderId="13" xfId="4" applyNumberFormat="1" applyFont="1" applyFill="1" applyBorder="1" applyAlignment="1">
      <alignment horizontal="center" vertical="center" wrapText="1"/>
    </xf>
    <xf numFmtId="3" fontId="4" fillId="0" borderId="2" xfId="4" applyNumberFormat="1" applyFont="1" applyBorder="1" applyAlignment="1">
      <alignment horizontal="center" vertical="center"/>
    </xf>
    <xf numFmtId="3" fontId="4" fillId="0" borderId="8" xfId="4" applyNumberFormat="1" applyFont="1" applyBorder="1" applyAlignment="1">
      <alignment horizontal="center" vertical="center"/>
    </xf>
    <xf numFmtId="3" fontId="4" fillId="0" borderId="3" xfId="4" applyNumberFormat="1" applyFont="1" applyBorder="1" applyAlignment="1">
      <alignment horizontal="center" vertical="center"/>
    </xf>
    <xf numFmtId="3" fontId="4" fillId="8" borderId="3" xfId="4" applyNumberFormat="1" applyFont="1" applyFill="1" applyBorder="1" applyAlignment="1">
      <alignment horizontal="center" vertical="center" wrapText="1"/>
    </xf>
    <xf numFmtId="3" fontId="4" fillId="0" borderId="4" xfId="4" applyNumberFormat="1" applyFont="1" applyBorder="1" applyAlignment="1">
      <alignment horizontal="center" vertical="center" wrapText="1"/>
    </xf>
    <xf numFmtId="3" fontId="4" fillId="0" borderId="6" xfId="4" applyNumberFormat="1" applyFont="1" applyBorder="1" applyAlignment="1">
      <alignment horizontal="center" vertical="center" wrapText="1"/>
    </xf>
    <xf numFmtId="3" fontId="4" fillId="0" borderId="10" xfId="4" applyNumberFormat="1" applyFont="1" applyBorder="1" applyAlignment="1">
      <alignment horizontal="center" vertical="center" wrapText="1"/>
    </xf>
    <xf numFmtId="3" fontId="4" fillId="0" borderId="15" xfId="4" applyNumberFormat="1" applyFont="1" applyBorder="1" applyAlignment="1">
      <alignment horizontal="center" vertical="center" wrapText="1"/>
    </xf>
    <xf numFmtId="3" fontId="4" fillId="0" borderId="9" xfId="4" applyNumberFormat="1" applyFont="1" applyBorder="1" applyAlignment="1">
      <alignment horizontal="center" vertical="center" wrapText="1"/>
    </xf>
    <xf numFmtId="3" fontId="4" fillId="0" borderId="13" xfId="4" applyNumberFormat="1" applyFont="1" applyBorder="1" applyAlignment="1">
      <alignment horizontal="center" vertical="center" wrapText="1"/>
    </xf>
    <xf numFmtId="3" fontId="5" fillId="0" borderId="0" xfId="4" applyNumberFormat="1" applyAlignment="1">
      <alignment horizontal="left" vertical="center"/>
    </xf>
    <xf numFmtId="3" fontId="5" fillId="0" borderId="1" xfId="4" applyNumberFormat="1" applyBorder="1" applyAlignment="1">
      <alignment horizontal="center"/>
    </xf>
    <xf numFmtId="0" fontId="5" fillId="0" borderId="0" xfId="0" applyFont="1" applyAlignment="1">
      <alignment horizontal="left" vertical="top" wrapText="1"/>
    </xf>
    <xf numFmtId="0" fontId="4" fillId="0" borderId="7"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 xfId="0" applyFont="1" applyBorder="1" applyAlignment="1">
      <alignment horizontal="center" vertical="center" wrapText="1"/>
    </xf>
    <xf numFmtId="164" fontId="4" fillId="2" borderId="2" xfId="4" applyNumberFormat="1" applyFont="1" applyFill="1" applyBorder="1" applyAlignment="1">
      <alignment horizontal="center" vertical="center"/>
    </xf>
    <xf numFmtId="164" fontId="4" fillId="2" borderId="8" xfId="4" applyNumberFormat="1" applyFont="1" applyFill="1" applyBorder="1" applyAlignment="1">
      <alignment horizontal="center" vertical="center"/>
    </xf>
    <xf numFmtId="164" fontId="4" fillId="2" borderId="4" xfId="4" applyNumberFormat="1" applyFont="1" applyFill="1" applyBorder="1" applyAlignment="1">
      <alignment horizontal="center" vertical="center" wrapText="1"/>
    </xf>
    <xf numFmtId="164" fontId="4" fillId="2" borderId="6" xfId="4" applyNumberFormat="1" applyFont="1" applyFill="1" applyBorder="1" applyAlignment="1">
      <alignment horizontal="center" vertical="center" wrapText="1"/>
    </xf>
    <xf numFmtId="164" fontId="4" fillId="2" borderId="7" xfId="4" applyNumberFormat="1" applyFont="1" applyFill="1" applyBorder="1" applyAlignment="1">
      <alignment horizontal="center" vertical="center" wrapText="1"/>
    </xf>
    <xf numFmtId="164" fontId="4" fillId="2" borderId="11" xfId="4"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0" xfId="0" applyFont="1" applyFill="1" applyAlignment="1">
      <alignment horizontal="center" vertical="center" wrapText="1"/>
    </xf>
    <xf numFmtId="0" fontId="4" fillId="2" borderId="10"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15" xfId="0" applyFont="1" applyFill="1" applyBorder="1" applyAlignment="1">
      <alignment horizontal="center" vertical="center" wrapText="1"/>
    </xf>
    <xf numFmtId="164" fontId="4" fillId="8" borderId="2" xfId="4" applyNumberFormat="1" applyFont="1" applyFill="1" applyBorder="1" applyAlignment="1">
      <alignment horizontal="center" vertical="center" wrapText="1"/>
    </xf>
    <xf numFmtId="164" fontId="4" fillId="8" borderId="8" xfId="4" applyNumberFormat="1" applyFont="1" applyFill="1" applyBorder="1" applyAlignment="1">
      <alignment horizontal="center" vertical="center" wrapText="1"/>
    </xf>
    <xf numFmtId="164" fontId="4" fillId="8" borderId="3" xfId="4" applyNumberFormat="1" applyFont="1" applyFill="1" applyBorder="1" applyAlignment="1">
      <alignment horizontal="center" vertical="center" wrapText="1"/>
    </xf>
    <xf numFmtId="164" fontId="4" fillId="0" borderId="2" xfId="4" applyNumberFormat="1" applyFont="1" applyBorder="1" applyAlignment="1">
      <alignment horizontal="center" vertical="center" wrapText="1"/>
    </xf>
    <xf numFmtId="164" fontId="4" fillId="0" borderId="8" xfId="4" applyNumberFormat="1" applyFont="1" applyBorder="1" applyAlignment="1">
      <alignment horizontal="center" vertical="center" wrapText="1"/>
    </xf>
    <xf numFmtId="164" fontId="4" fillId="0" borderId="3" xfId="4" applyNumberFormat="1" applyFont="1" applyBorder="1" applyAlignment="1">
      <alignment horizontal="center" vertical="center" wrapText="1"/>
    </xf>
    <xf numFmtId="164" fontId="4" fillId="0" borderId="1" xfId="4" applyNumberFormat="1" applyFont="1" applyBorder="1" applyAlignment="1">
      <alignment horizontal="center" vertical="center" wrapText="1"/>
    </xf>
    <xf numFmtId="164" fontId="4" fillId="0" borderId="7" xfId="4" applyNumberFormat="1" applyFont="1" applyBorder="1" applyAlignment="1">
      <alignment horizontal="center" vertical="center" wrapText="1"/>
    </xf>
    <xf numFmtId="164" fontId="4" fillId="0" borderId="11" xfId="4" applyNumberFormat="1" applyFont="1" applyBorder="1" applyAlignment="1">
      <alignment horizontal="center" vertical="center" wrapText="1"/>
    </xf>
  </cellXfs>
  <cellStyles count="6">
    <cellStyle name="Millares" xfId="2" builtinId="3"/>
    <cellStyle name="Millares [0]" xfId="1" builtinId="6"/>
    <cellStyle name="Millares 3" xfId="3" xr:uid="{14875CB0-950F-4F5F-98F6-A3AAF9D3F482}"/>
    <cellStyle name="Normal" xfId="0" builtinId="0"/>
    <cellStyle name="Normal 2 3" xfId="4" xr:uid="{97BE9138-FD9D-4504-ACD8-07913263669A}"/>
    <cellStyle name="Normal 3" xfId="5" xr:uid="{DB89A831-FB7F-4052-806D-7152E9BDF0B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3.jpeg"/></Relationships>
</file>

<file path=xl/drawings/_rels/drawing7.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9</xdr:col>
      <xdr:colOff>798870</xdr:colOff>
      <xdr:row>43</xdr:row>
      <xdr:rowOff>99859</xdr:rowOff>
    </xdr:from>
    <xdr:to>
      <xdr:col>23</xdr:col>
      <xdr:colOff>254010</xdr:colOff>
      <xdr:row>65</xdr:row>
      <xdr:rowOff>133329</xdr:rowOff>
    </xdr:to>
    <xdr:pic>
      <xdr:nvPicPr>
        <xdr:cNvPr id="2" name="Imagen 1">
          <a:extLst>
            <a:ext uri="{FF2B5EF4-FFF2-40B4-BE49-F238E27FC236}">
              <a16:creationId xmlns:a16="http://schemas.microsoft.com/office/drawing/2014/main" id="{5AE34622-7A7A-DB97-EAEB-75B7DE8F30EC}"/>
            </a:ext>
          </a:extLst>
        </xdr:cNvPr>
        <xdr:cNvPicPr>
          <a:picLocks noChangeAspect="1"/>
        </xdr:cNvPicPr>
      </xdr:nvPicPr>
      <xdr:blipFill>
        <a:blip xmlns:r="http://schemas.openxmlformats.org/officeDocument/2006/relationships" r:embed="rId1"/>
        <a:stretch>
          <a:fillRect/>
        </a:stretch>
      </xdr:blipFill>
      <xdr:spPr>
        <a:xfrm>
          <a:off x="6513870" y="8779899"/>
          <a:ext cx="10355120" cy="4258269"/>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xdr:row>
      <xdr:rowOff>152400</xdr:rowOff>
    </xdr:from>
    <xdr:to>
      <xdr:col>2</xdr:col>
      <xdr:colOff>361950</xdr:colOff>
      <xdr:row>3</xdr:row>
      <xdr:rowOff>133350</xdr:rowOff>
    </xdr:to>
    <xdr:pic>
      <xdr:nvPicPr>
        <xdr:cNvPr id="2" name="Imagen 1" descr="cid:image001.png@01CFC04E.66BC1CE0">
          <a:extLst>
            <a:ext uri="{FF2B5EF4-FFF2-40B4-BE49-F238E27FC236}">
              <a16:creationId xmlns:a16="http://schemas.microsoft.com/office/drawing/2014/main" id="{9EB1C696-00F7-4BE6-B8CE-8A39F3D8DB2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3850" y="342900"/>
          <a:ext cx="1438275"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140057</xdr:colOff>
      <xdr:row>48</xdr:row>
      <xdr:rowOff>92601</xdr:rowOff>
    </xdr:from>
    <xdr:to>
      <xdr:col>9</xdr:col>
      <xdr:colOff>489999</xdr:colOff>
      <xdr:row>55</xdr:row>
      <xdr:rowOff>29766</xdr:rowOff>
    </xdr:to>
    <xdr:pic>
      <xdr:nvPicPr>
        <xdr:cNvPr id="2" name="Imagen 2">
          <a:extLst>
            <a:ext uri="{FF2B5EF4-FFF2-40B4-BE49-F238E27FC236}">
              <a16:creationId xmlns:a16="http://schemas.microsoft.com/office/drawing/2014/main" id="{E7DFD80C-0841-4060-8897-4AC3BCA2C1E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73807" y="5581382"/>
          <a:ext cx="2909786" cy="937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6</xdr:col>
      <xdr:colOff>497416</xdr:colOff>
      <xdr:row>11</xdr:row>
      <xdr:rowOff>6350</xdr:rowOff>
    </xdr:from>
    <xdr:to>
      <xdr:col>9</xdr:col>
      <xdr:colOff>5379</xdr:colOff>
      <xdr:row>15</xdr:row>
      <xdr:rowOff>182561</xdr:rowOff>
    </xdr:to>
    <xdr:sp macro="" textlink="">
      <xdr:nvSpPr>
        <xdr:cNvPr id="2" name="Speech Bubble: Rectangle 1">
          <a:extLst>
            <a:ext uri="{FF2B5EF4-FFF2-40B4-BE49-F238E27FC236}">
              <a16:creationId xmlns:a16="http://schemas.microsoft.com/office/drawing/2014/main" id="{5F1C4038-5907-4387-8509-84376C0E3942}"/>
            </a:ext>
          </a:extLst>
        </xdr:cNvPr>
        <xdr:cNvSpPr/>
      </xdr:nvSpPr>
      <xdr:spPr>
        <a:xfrm>
          <a:off x="6221941" y="1978025"/>
          <a:ext cx="2451188" cy="947736"/>
        </a:xfrm>
        <a:prstGeom prst="wedgeRectCallout">
          <a:avLst>
            <a:gd name="adj1" fmla="val -70193"/>
            <a:gd name="adj2" fmla="val -41439"/>
          </a:avLst>
        </a:prstGeom>
        <a:solidFill>
          <a:schemeClr val="accent6">
            <a:lumMod val="60000"/>
            <a:lumOff val="40000"/>
          </a:schemeClr>
        </a:solidFill>
        <a:ln>
          <a:solidFill>
            <a:schemeClr val="accent6">
              <a:lumMod val="60000"/>
              <a:lumOff val="40000"/>
            </a:schemeClr>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marL="0" marR="0" lvl="0" indent="0" algn="just" defTabSz="914400" eaLnBrk="1" fontAlgn="auto" latinLnBrk="0" hangingPunct="1">
            <a:lnSpc>
              <a:spcPct val="100000"/>
            </a:lnSpc>
            <a:spcBef>
              <a:spcPts val="0"/>
            </a:spcBef>
            <a:spcAft>
              <a:spcPts val="0"/>
            </a:spcAft>
            <a:buClrTx/>
            <a:buSzTx/>
            <a:buFontTx/>
            <a:buNone/>
            <a:tabLst/>
            <a:defRPr/>
          </a:pPr>
          <a:r>
            <a:rPr lang="es-CL" sz="1100" b="0" i="0" baseline="0">
              <a:solidFill>
                <a:schemeClr val="dk1"/>
              </a:solidFill>
              <a:effectLst/>
              <a:latin typeface="+mn-lt"/>
              <a:ea typeface="+mn-ea"/>
              <a:cs typeface="+mn-cs"/>
            </a:rPr>
            <a:t>Se debe deducir este monto ya que, si bien formó parte de la RLI del ejercicio, no se traduce en un activo para la empresa, como si ocurre con el crédito por IPE imputable al  IDPC  </a:t>
          </a:r>
          <a:endParaRPr lang="es-CL" sz="1000">
            <a:effectLst/>
          </a:endParaRPr>
        </a:p>
        <a:p>
          <a:pPr algn="just"/>
          <a:r>
            <a:rPr lang="es-CL" sz="1000" baseline="0">
              <a:solidFill>
                <a:schemeClr val="tx1"/>
              </a:solidFill>
              <a:latin typeface="Arial"/>
            </a:rPr>
            <a:t>.</a:t>
          </a:r>
          <a:endParaRPr lang="es-CL" sz="1000">
            <a:solidFill>
              <a:schemeClr val="tx1"/>
            </a:solidFill>
            <a:latin typeface="Arial"/>
          </a:endParaRPr>
        </a:p>
      </xdr:txBody>
    </xdr:sp>
    <xdr:clientData/>
  </xdr:twoCellAnchor>
  <xdr:twoCellAnchor>
    <xdr:from>
      <xdr:col>6</xdr:col>
      <xdr:colOff>412751</xdr:colOff>
      <xdr:row>7</xdr:row>
      <xdr:rowOff>63499</xdr:rowOff>
    </xdr:from>
    <xdr:to>
      <xdr:col>8</xdr:col>
      <xdr:colOff>822615</xdr:colOff>
      <xdr:row>9</xdr:row>
      <xdr:rowOff>173181</xdr:rowOff>
    </xdr:to>
    <xdr:sp macro="" textlink="">
      <xdr:nvSpPr>
        <xdr:cNvPr id="3" name="Speech Bubble: Rectangle 2">
          <a:extLst>
            <a:ext uri="{FF2B5EF4-FFF2-40B4-BE49-F238E27FC236}">
              <a16:creationId xmlns:a16="http://schemas.microsoft.com/office/drawing/2014/main" id="{2551931D-4216-44DF-B022-FD3FD484B366}"/>
            </a:ext>
          </a:extLst>
        </xdr:cNvPr>
        <xdr:cNvSpPr/>
      </xdr:nvSpPr>
      <xdr:spPr>
        <a:xfrm>
          <a:off x="6137276" y="1273174"/>
          <a:ext cx="2524414" cy="490682"/>
        </a:xfrm>
        <a:prstGeom prst="wedgeRectCallout">
          <a:avLst>
            <a:gd name="adj1" fmla="val -67299"/>
            <a:gd name="adj2" fmla="val 56262"/>
          </a:avLst>
        </a:prstGeom>
        <a:solidFill>
          <a:schemeClr val="accent6">
            <a:lumMod val="60000"/>
            <a:lumOff val="40000"/>
          </a:schemeClr>
        </a:solidFill>
        <a:ln>
          <a:solidFill>
            <a:schemeClr val="accent6">
              <a:lumMod val="60000"/>
              <a:lumOff val="40000"/>
            </a:schemeClr>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just"/>
          <a:r>
            <a:rPr lang="es-CL" sz="1000">
              <a:solidFill>
                <a:schemeClr val="tx1"/>
              </a:solidFill>
              <a:latin typeface="Arial"/>
            </a:rPr>
            <a:t>Partidas que han disminuido</a:t>
          </a:r>
          <a:r>
            <a:rPr lang="es-CL" sz="1000" baseline="0">
              <a:solidFill>
                <a:schemeClr val="tx1"/>
              </a:solidFill>
              <a:latin typeface="Arial"/>
            </a:rPr>
            <a:t> el CPTS pero que no afectan la base imponible.</a:t>
          </a:r>
          <a:endParaRPr lang="es-CL" sz="1000">
            <a:solidFill>
              <a:schemeClr val="tx1"/>
            </a:solidFill>
            <a:latin typeface="Aria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709085</xdr:colOff>
      <xdr:row>4</xdr:row>
      <xdr:rowOff>116416</xdr:rowOff>
    </xdr:from>
    <xdr:to>
      <xdr:col>10</xdr:col>
      <xdr:colOff>118533</xdr:colOff>
      <xdr:row>8</xdr:row>
      <xdr:rowOff>195580</xdr:rowOff>
    </xdr:to>
    <xdr:sp macro="" textlink="">
      <xdr:nvSpPr>
        <xdr:cNvPr id="2" name="Speech Bubble: Rectangle 1">
          <a:extLst>
            <a:ext uri="{FF2B5EF4-FFF2-40B4-BE49-F238E27FC236}">
              <a16:creationId xmlns:a16="http://schemas.microsoft.com/office/drawing/2014/main" id="{B2D07B8D-D836-4235-9318-B4A72B233F7E}"/>
            </a:ext>
          </a:extLst>
        </xdr:cNvPr>
        <xdr:cNvSpPr/>
      </xdr:nvSpPr>
      <xdr:spPr>
        <a:xfrm>
          <a:off x="6090710" y="945091"/>
          <a:ext cx="2914648" cy="641139"/>
        </a:xfrm>
        <a:prstGeom prst="wedgeRectCallout">
          <a:avLst>
            <a:gd name="adj1" fmla="val -74367"/>
            <a:gd name="adj2" fmla="val 4653"/>
          </a:avLst>
        </a:prstGeom>
        <a:solidFill>
          <a:schemeClr val="accent6">
            <a:lumMod val="60000"/>
            <a:lumOff val="40000"/>
          </a:schemeClr>
        </a:solidFill>
        <a:ln>
          <a:solidFill>
            <a:schemeClr val="accent6">
              <a:lumMod val="60000"/>
              <a:lumOff val="40000"/>
            </a:schemeClr>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just"/>
          <a:r>
            <a:rPr lang="es-CL" sz="1000">
              <a:solidFill>
                <a:schemeClr val="tx1"/>
              </a:solidFill>
            </a:rPr>
            <a:t>Corresponde</a:t>
          </a:r>
          <a:r>
            <a:rPr lang="es-CL" sz="1000" baseline="0">
              <a:solidFill>
                <a:schemeClr val="tx1"/>
              </a:solidFill>
            </a:rPr>
            <a:t> a la sumatoria del saldo inicial de INR de $80.000 más el INR del ejercicio de $80.000 </a:t>
          </a:r>
          <a:r>
            <a:rPr lang="es-CL" sz="1000" u="none" baseline="0">
              <a:solidFill>
                <a:schemeClr val="tx1"/>
              </a:solidFill>
            </a:rPr>
            <a:t>antes de imputar los retiros.</a:t>
          </a:r>
          <a:endParaRPr lang="es-CL" sz="1000" u="none">
            <a:solidFill>
              <a:schemeClr val="tx1"/>
            </a:solidFill>
          </a:endParaRPr>
        </a:p>
      </xdr:txBody>
    </xdr:sp>
    <xdr:clientData/>
  </xdr:twoCellAnchor>
  <xdr:twoCellAnchor>
    <xdr:from>
      <xdr:col>6</xdr:col>
      <xdr:colOff>355600</xdr:colOff>
      <xdr:row>0</xdr:row>
      <xdr:rowOff>110066</xdr:rowOff>
    </xdr:from>
    <xdr:to>
      <xdr:col>9</xdr:col>
      <xdr:colOff>59266</xdr:colOff>
      <xdr:row>3</xdr:row>
      <xdr:rowOff>59267</xdr:rowOff>
    </xdr:to>
    <xdr:sp macro="" textlink="">
      <xdr:nvSpPr>
        <xdr:cNvPr id="3" name="Speech Bubble: Rectangle 1">
          <a:extLst>
            <a:ext uri="{FF2B5EF4-FFF2-40B4-BE49-F238E27FC236}">
              <a16:creationId xmlns:a16="http://schemas.microsoft.com/office/drawing/2014/main" id="{4904040C-D585-4DC8-AEC1-1B48C9CF0782}"/>
            </a:ext>
          </a:extLst>
        </xdr:cNvPr>
        <xdr:cNvSpPr/>
      </xdr:nvSpPr>
      <xdr:spPr>
        <a:xfrm>
          <a:off x="5737225" y="110066"/>
          <a:ext cx="2484966" cy="587376"/>
        </a:xfrm>
        <a:prstGeom prst="wedgeRectCallout">
          <a:avLst>
            <a:gd name="adj1" fmla="val -64775"/>
            <a:gd name="adj2" fmla="val 91754"/>
          </a:avLst>
        </a:prstGeom>
        <a:solidFill>
          <a:schemeClr val="accent6">
            <a:lumMod val="60000"/>
            <a:lumOff val="40000"/>
          </a:schemeClr>
        </a:solidFill>
        <a:ln>
          <a:solidFill>
            <a:schemeClr val="accent6">
              <a:lumMod val="60000"/>
              <a:lumOff val="40000"/>
            </a:schemeClr>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just"/>
          <a:r>
            <a:rPr lang="es-CL" sz="1000">
              <a:solidFill>
                <a:schemeClr val="tx1"/>
              </a:solidFill>
            </a:rPr>
            <a:t>Corresponde al monto informado en el código 1545 del R19 del</a:t>
          </a:r>
          <a:r>
            <a:rPr lang="es-CL" sz="1000" baseline="0">
              <a:solidFill>
                <a:schemeClr val="tx1"/>
              </a:solidFill>
            </a:rPr>
            <a:t> F22 AT 2022.</a:t>
          </a:r>
          <a:endParaRPr lang="es-CL" sz="1000">
            <a:solidFill>
              <a:schemeClr val="tx1"/>
            </a:solidFill>
          </a:endParaRPr>
        </a:p>
      </xdr:txBody>
    </xdr:sp>
    <xdr:clientData/>
  </xdr:twoCellAnchor>
  <xdr:twoCellAnchor>
    <xdr:from>
      <xdr:col>6</xdr:col>
      <xdr:colOff>431800</xdr:colOff>
      <xdr:row>9</xdr:row>
      <xdr:rowOff>169332</xdr:rowOff>
    </xdr:from>
    <xdr:to>
      <xdr:col>9</xdr:col>
      <xdr:colOff>355600</xdr:colOff>
      <xdr:row>13</xdr:row>
      <xdr:rowOff>76200</xdr:rowOff>
    </xdr:to>
    <xdr:sp macro="" textlink="">
      <xdr:nvSpPr>
        <xdr:cNvPr id="4" name="Speech Bubble: Rectangle 1">
          <a:extLst>
            <a:ext uri="{FF2B5EF4-FFF2-40B4-BE49-F238E27FC236}">
              <a16:creationId xmlns:a16="http://schemas.microsoft.com/office/drawing/2014/main" id="{DBB12A91-344F-4A0C-B232-1020622D1106}"/>
            </a:ext>
          </a:extLst>
        </xdr:cNvPr>
        <xdr:cNvSpPr/>
      </xdr:nvSpPr>
      <xdr:spPr>
        <a:xfrm>
          <a:off x="5813425" y="1760007"/>
          <a:ext cx="2705100" cy="678393"/>
        </a:xfrm>
        <a:prstGeom prst="wedgeRectCallout">
          <a:avLst>
            <a:gd name="adj1" fmla="val -67085"/>
            <a:gd name="adj2" fmla="val -92814"/>
          </a:avLst>
        </a:prstGeom>
        <a:solidFill>
          <a:schemeClr val="accent6">
            <a:lumMod val="60000"/>
            <a:lumOff val="40000"/>
          </a:schemeClr>
        </a:solidFill>
        <a:ln>
          <a:solidFill>
            <a:schemeClr val="accent6">
              <a:lumMod val="60000"/>
              <a:lumOff val="40000"/>
            </a:schemeClr>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just"/>
          <a:r>
            <a:rPr lang="es-CL" sz="1000">
              <a:solidFill>
                <a:schemeClr val="tx1"/>
              </a:solidFill>
            </a:rPr>
            <a:t>En caso de existir</a:t>
          </a:r>
          <a:r>
            <a:rPr lang="es-CL" sz="1000" baseline="0">
              <a:solidFill>
                <a:schemeClr val="tx1"/>
              </a:solidFill>
            </a:rPr>
            <a:t> aportes de capital durante el ejercicio en curso dichos valores se deben considerar históricos.</a:t>
          </a:r>
          <a:endParaRPr lang="es-CL" sz="1000">
            <a:solidFill>
              <a:schemeClr val="tx1"/>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0</xdr:colOff>
      <xdr:row>1</xdr:row>
      <xdr:rowOff>47625</xdr:rowOff>
    </xdr:from>
    <xdr:to>
      <xdr:col>9</xdr:col>
      <xdr:colOff>247650</xdr:colOff>
      <xdr:row>3</xdr:row>
      <xdr:rowOff>180975</xdr:rowOff>
    </xdr:to>
    <xdr:pic>
      <xdr:nvPicPr>
        <xdr:cNvPr id="2" name="Imagen 2" descr="logo_sii">
          <a:extLst>
            <a:ext uri="{FF2B5EF4-FFF2-40B4-BE49-F238E27FC236}">
              <a16:creationId xmlns:a16="http://schemas.microsoft.com/office/drawing/2014/main" id="{E302EE46-57C1-49E4-83BD-C9E9C3FD4D3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372475" y="257175"/>
          <a:ext cx="1219200" cy="514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67236</xdr:colOff>
      <xdr:row>6</xdr:row>
      <xdr:rowOff>179295</xdr:rowOff>
    </xdr:from>
    <xdr:to>
      <xdr:col>16</xdr:col>
      <xdr:colOff>108823</xdr:colOff>
      <xdr:row>8</xdr:row>
      <xdr:rowOff>224119</xdr:rowOff>
    </xdr:to>
    <xdr:sp macro="" textlink="">
      <xdr:nvSpPr>
        <xdr:cNvPr id="3" name="Speech Bubble: Rectangle 2">
          <a:extLst>
            <a:ext uri="{FF2B5EF4-FFF2-40B4-BE49-F238E27FC236}">
              <a16:creationId xmlns:a16="http://schemas.microsoft.com/office/drawing/2014/main" id="{FC37E802-2D52-460D-82C8-7254898CD05E}"/>
            </a:ext>
          </a:extLst>
        </xdr:cNvPr>
        <xdr:cNvSpPr/>
      </xdr:nvSpPr>
      <xdr:spPr>
        <a:xfrm>
          <a:off x="8439711" y="1531845"/>
          <a:ext cx="3280087" cy="444874"/>
        </a:xfrm>
        <a:prstGeom prst="wedgeRectCallout">
          <a:avLst>
            <a:gd name="adj1" fmla="val -65889"/>
            <a:gd name="adj2" fmla="val -55046"/>
          </a:avLst>
        </a:prstGeom>
        <a:solidFill>
          <a:schemeClr val="accent6">
            <a:lumMod val="60000"/>
            <a:lumOff val="40000"/>
          </a:schemeClr>
        </a:solidFill>
        <a:ln w="6350" cap="flat" cmpd="sng" algn="ctr">
          <a:solidFill>
            <a:schemeClr val="accent6">
              <a:lumMod val="60000"/>
              <a:lumOff val="40000"/>
            </a:schemeClr>
          </a:solidFill>
          <a:prstDash val="solid"/>
          <a:miter lim="800000"/>
        </a:ln>
        <a:effectLst/>
      </xdr:spPr>
      <xdr:txBody>
        <a:bodyPr vertOverflow="clip" horzOverflow="clip" rtlCol="0" anchor="t"/>
        <a:lstStyle/>
        <a:p>
          <a:pPr marL="0" marR="0" lvl="0" indent="0" algn="just" defTabSz="914400" eaLnBrk="1" fontAlgn="auto" latinLnBrk="0" hangingPunct="1">
            <a:lnSpc>
              <a:spcPct val="100000"/>
            </a:lnSpc>
            <a:spcBef>
              <a:spcPts val="0"/>
            </a:spcBef>
            <a:spcAft>
              <a:spcPts val="0"/>
            </a:spcAft>
            <a:buClrTx/>
            <a:buSzTx/>
            <a:buFontTx/>
            <a:buNone/>
            <a:tabLst/>
            <a:defRPr/>
          </a:pPr>
          <a:r>
            <a:rPr kumimoji="0" lang="es-CL" sz="1000" b="0" i="0" u="none" strike="noStrike" kern="0" cap="none" spc="0" normalizeH="0" baseline="0">
              <a:ln>
                <a:noFill/>
              </a:ln>
              <a:solidFill>
                <a:schemeClr val="tx1"/>
              </a:solidFill>
              <a:effectLst/>
              <a:uLnTx/>
              <a:uFillTx/>
              <a:latin typeface="Arial"/>
              <a:ea typeface="+mn-ea"/>
              <a:cs typeface="+mn-cs"/>
            </a:rPr>
            <a:t>Corresponde al monto del dividendo percibido líquido desde el extranjero más el CTD determinado.</a:t>
          </a:r>
        </a:p>
      </xdr:txBody>
    </xdr:sp>
    <xdr:clientData/>
  </xdr:twoCellAnchor>
  <xdr:twoCellAnchor>
    <xdr:from>
      <xdr:col>6</xdr:col>
      <xdr:colOff>280148</xdr:colOff>
      <xdr:row>17</xdr:row>
      <xdr:rowOff>44823</xdr:rowOff>
    </xdr:from>
    <xdr:to>
      <xdr:col>18</xdr:col>
      <xdr:colOff>441092</xdr:colOff>
      <xdr:row>18</xdr:row>
      <xdr:rowOff>376519</xdr:rowOff>
    </xdr:to>
    <xdr:sp macro="" textlink="">
      <xdr:nvSpPr>
        <xdr:cNvPr id="4" name="Speech Bubble: Rectangle 6">
          <a:extLst>
            <a:ext uri="{FF2B5EF4-FFF2-40B4-BE49-F238E27FC236}">
              <a16:creationId xmlns:a16="http://schemas.microsoft.com/office/drawing/2014/main" id="{205A0979-F5FA-43E5-872F-041DF9F982E1}"/>
            </a:ext>
          </a:extLst>
        </xdr:cNvPr>
        <xdr:cNvSpPr/>
      </xdr:nvSpPr>
      <xdr:spPr>
        <a:xfrm>
          <a:off x="8652623" y="4150098"/>
          <a:ext cx="4485294" cy="474571"/>
        </a:xfrm>
        <a:prstGeom prst="wedgeRectCallout">
          <a:avLst>
            <a:gd name="adj1" fmla="val -61348"/>
            <a:gd name="adj2" fmla="val 19472"/>
          </a:avLst>
        </a:prstGeom>
        <a:solidFill>
          <a:schemeClr val="accent6">
            <a:lumMod val="60000"/>
            <a:lumOff val="40000"/>
          </a:schemeClr>
        </a:solidFill>
        <a:ln>
          <a:solidFill>
            <a:schemeClr val="accent6">
              <a:lumMod val="60000"/>
              <a:lumOff val="40000"/>
            </a:schemeClr>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just"/>
          <a:r>
            <a:rPr lang="es-CL" sz="1000" b="0" i="0" u="none" strike="noStrike" baseline="0">
              <a:solidFill>
                <a:schemeClr val="tx1"/>
              </a:solidFill>
              <a:latin typeface="Arial"/>
              <a:ea typeface="+mn-ea"/>
              <a:cs typeface="+mn-cs"/>
            </a:rPr>
            <a:t>Corresponde a compras o servicios </a:t>
          </a:r>
          <a:r>
            <a:rPr lang="es-CL" sz="1000" b="1" i="0" u="none" strike="noStrike" baseline="0">
              <a:solidFill>
                <a:schemeClr val="tx1"/>
              </a:solidFill>
              <a:latin typeface="Arial"/>
              <a:ea typeface="+mn-ea"/>
              <a:cs typeface="+mn-cs"/>
            </a:rPr>
            <a:t>del negocio </a:t>
          </a:r>
          <a:r>
            <a:rPr lang="es-CL" sz="1000" b="0" i="0" u="none" strike="noStrike" baseline="0">
              <a:solidFill>
                <a:schemeClr val="tx1"/>
              </a:solidFill>
              <a:latin typeface="Arial"/>
              <a:ea typeface="+mn-ea"/>
              <a:cs typeface="+mn-cs"/>
            </a:rPr>
            <a:t>que se hayan adeudado en el año 2020 y se paguen en el 2021.</a:t>
          </a:r>
        </a:p>
      </xdr:txBody>
    </xdr:sp>
    <xdr:clientData/>
  </xdr:twoCellAnchor>
  <xdr:twoCellAnchor>
    <xdr:from>
      <xdr:col>7</xdr:col>
      <xdr:colOff>33060</xdr:colOff>
      <xdr:row>20</xdr:row>
      <xdr:rowOff>166689</xdr:rowOff>
    </xdr:from>
    <xdr:to>
      <xdr:col>18</xdr:col>
      <xdr:colOff>507769</xdr:colOff>
      <xdr:row>23</xdr:row>
      <xdr:rowOff>49727</xdr:rowOff>
    </xdr:to>
    <xdr:sp macro="" textlink="">
      <xdr:nvSpPr>
        <xdr:cNvPr id="5" name="Speech Bubble: Rectangle 6">
          <a:extLst>
            <a:ext uri="{FF2B5EF4-FFF2-40B4-BE49-F238E27FC236}">
              <a16:creationId xmlns:a16="http://schemas.microsoft.com/office/drawing/2014/main" id="{EB30E764-5AA2-4D58-820E-AEA99944127E}"/>
            </a:ext>
          </a:extLst>
        </xdr:cNvPr>
        <xdr:cNvSpPr/>
      </xdr:nvSpPr>
      <xdr:spPr>
        <a:xfrm>
          <a:off x="8729385" y="4995864"/>
          <a:ext cx="4475209" cy="483113"/>
        </a:xfrm>
        <a:prstGeom prst="wedgeRectCallout">
          <a:avLst>
            <a:gd name="adj1" fmla="val -64070"/>
            <a:gd name="adj2" fmla="val -57589"/>
          </a:avLst>
        </a:prstGeom>
        <a:solidFill>
          <a:schemeClr val="accent6">
            <a:lumMod val="60000"/>
            <a:lumOff val="40000"/>
          </a:schemeClr>
        </a:solidFill>
        <a:ln>
          <a:solidFill>
            <a:schemeClr val="accent6">
              <a:lumMod val="60000"/>
              <a:lumOff val="40000"/>
            </a:schemeClr>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just"/>
          <a:r>
            <a:rPr lang="es-CL" sz="1000" b="0" i="0" u="none" strike="noStrike" baseline="0">
              <a:solidFill>
                <a:schemeClr val="tx1"/>
              </a:solidFill>
              <a:latin typeface="Arial"/>
              <a:ea typeface="+mn-ea"/>
              <a:cs typeface="+mn-cs"/>
            </a:rPr>
            <a:t>Los otros gastos adeudados en el año 2020 y pagados en el 2021, deben ser deducidos en el concepto que corresponda.</a:t>
          </a: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0</xdr:colOff>
      <xdr:row>1</xdr:row>
      <xdr:rowOff>0</xdr:rowOff>
    </xdr:from>
    <xdr:to>
      <xdr:col>9</xdr:col>
      <xdr:colOff>247650</xdr:colOff>
      <xdr:row>3</xdr:row>
      <xdr:rowOff>133350</xdr:rowOff>
    </xdr:to>
    <xdr:pic>
      <xdr:nvPicPr>
        <xdr:cNvPr id="2" name="Imagen 2" descr="logo_sii">
          <a:extLst>
            <a:ext uri="{FF2B5EF4-FFF2-40B4-BE49-F238E27FC236}">
              <a16:creationId xmlns:a16="http://schemas.microsoft.com/office/drawing/2014/main" id="{EB878237-FF97-4DE5-B67A-894053A92CD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91575" y="209550"/>
          <a:ext cx="1219200" cy="514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44450</xdr:colOff>
      <xdr:row>4</xdr:row>
      <xdr:rowOff>152400</xdr:rowOff>
    </xdr:from>
    <xdr:to>
      <xdr:col>13</xdr:col>
      <xdr:colOff>138994</xdr:colOff>
      <xdr:row>8</xdr:row>
      <xdr:rowOff>183797</xdr:rowOff>
    </xdr:to>
    <xdr:sp macro="" textlink="">
      <xdr:nvSpPr>
        <xdr:cNvPr id="3" name="Speech Bubble: Rectangle 1">
          <a:extLst>
            <a:ext uri="{FF2B5EF4-FFF2-40B4-BE49-F238E27FC236}">
              <a16:creationId xmlns:a16="http://schemas.microsoft.com/office/drawing/2014/main" id="{259CC6CD-E31C-4437-ABDC-09E2B081636D}"/>
            </a:ext>
          </a:extLst>
        </xdr:cNvPr>
        <xdr:cNvSpPr/>
      </xdr:nvSpPr>
      <xdr:spPr>
        <a:xfrm>
          <a:off x="8836025" y="971550"/>
          <a:ext cx="2428169" cy="831497"/>
        </a:xfrm>
        <a:prstGeom prst="wedgeRectCallout">
          <a:avLst>
            <a:gd name="adj1" fmla="val -80009"/>
            <a:gd name="adj2" fmla="val 38416"/>
          </a:avLst>
        </a:prstGeom>
        <a:solidFill>
          <a:schemeClr val="accent6">
            <a:lumMod val="60000"/>
            <a:lumOff val="40000"/>
          </a:schemeClr>
        </a:solidFill>
        <a:ln>
          <a:solidFill>
            <a:schemeClr val="accent6">
              <a:lumMod val="60000"/>
              <a:lumOff val="40000"/>
            </a:schemeClr>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just"/>
          <a:r>
            <a:rPr lang="es-CL" sz="1000">
              <a:solidFill>
                <a:schemeClr val="tx1"/>
              </a:solidFill>
              <a:latin typeface=""/>
            </a:rPr>
            <a:t>Corresponde</a:t>
          </a:r>
          <a:r>
            <a:rPr lang="es-CL" sz="1000" baseline="0">
              <a:solidFill>
                <a:schemeClr val="tx1"/>
              </a:solidFill>
              <a:latin typeface=""/>
            </a:rPr>
            <a:t> a la sumatoria del saldo inicial de INR de $80.000 más el INR del ejercicio de $80.000 antes de imputar los retiros.</a:t>
          </a:r>
          <a:endParaRPr lang="es-CL" sz="1000">
            <a:solidFill>
              <a:schemeClr val="tx1"/>
            </a:solidFill>
            <a:latin typeface=""/>
          </a:endParaRPr>
        </a:p>
      </xdr:txBody>
    </xdr:sp>
    <xdr:clientData/>
  </xdr:twoCellAnchor>
  <xdr:twoCellAnchor>
    <xdr:from>
      <xdr:col>6</xdr:col>
      <xdr:colOff>85725</xdr:colOff>
      <xdr:row>9</xdr:row>
      <xdr:rowOff>136524</xdr:rowOff>
    </xdr:from>
    <xdr:to>
      <xdr:col>13</xdr:col>
      <xdr:colOff>164394</xdr:colOff>
      <xdr:row>12</xdr:row>
      <xdr:rowOff>129540</xdr:rowOff>
    </xdr:to>
    <xdr:sp macro="" textlink="">
      <xdr:nvSpPr>
        <xdr:cNvPr id="4" name="Speech Bubble: Rectangle 1">
          <a:extLst>
            <a:ext uri="{FF2B5EF4-FFF2-40B4-BE49-F238E27FC236}">
              <a16:creationId xmlns:a16="http://schemas.microsoft.com/office/drawing/2014/main" id="{52EB073E-5DCB-42C8-8BF1-26596E772BAD}"/>
            </a:ext>
          </a:extLst>
        </xdr:cNvPr>
        <xdr:cNvSpPr/>
      </xdr:nvSpPr>
      <xdr:spPr>
        <a:xfrm>
          <a:off x="8877300" y="1955799"/>
          <a:ext cx="2412294" cy="640716"/>
        </a:xfrm>
        <a:prstGeom prst="wedgeRectCallout">
          <a:avLst>
            <a:gd name="adj1" fmla="val -80690"/>
            <a:gd name="adj2" fmla="val -53804"/>
          </a:avLst>
        </a:prstGeom>
        <a:solidFill>
          <a:schemeClr val="accent6">
            <a:lumMod val="60000"/>
            <a:lumOff val="40000"/>
          </a:schemeClr>
        </a:solidFill>
        <a:ln>
          <a:solidFill>
            <a:schemeClr val="accent6">
              <a:lumMod val="60000"/>
              <a:lumOff val="40000"/>
            </a:schemeClr>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just"/>
          <a:r>
            <a:rPr lang="es-CL" sz="1000">
              <a:solidFill>
                <a:schemeClr val="tx1"/>
              </a:solidFill>
              <a:latin typeface=""/>
            </a:rPr>
            <a:t>Corresponde</a:t>
          </a:r>
          <a:r>
            <a:rPr lang="es-CL" sz="1000" baseline="0">
              <a:solidFill>
                <a:schemeClr val="tx1"/>
              </a:solidFill>
              <a:latin typeface=""/>
            </a:rPr>
            <a:t> al </a:t>
          </a:r>
          <a:r>
            <a:rPr lang="es-CL" sz="1000">
              <a:solidFill>
                <a:schemeClr val="tx1"/>
              </a:solidFill>
              <a:latin typeface=""/>
              <a:ea typeface="+mn-ea"/>
              <a:cs typeface="+mn-cs"/>
            </a:rPr>
            <a:t>capital aportado reajustado al 31.12.20</a:t>
          </a:r>
          <a:r>
            <a:rPr lang="es-CL" sz="1000" strike="noStrike" baseline="0">
              <a:solidFill>
                <a:schemeClr val="tx1"/>
              </a:solidFill>
              <a:latin typeface=""/>
              <a:ea typeface="+mn-ea"/>
              <a:cs typeface="+mn-cs"/>
            </a:rPr>
            <a:t>19</a:t>
          </a:r>
          <a:r>
            <a:rPr lang="es-CL" sz="1000">
              <a:solidFill>
                <a:schemeClr val="tx1"/>
              </a:solidFill>
              <a:latin typeface=""/>
              <a:ea typeface="+mn-ea"/>
              <a:cs typeface="+mn-cs"/>
            </a:rPr>
            <a:t>, sin reajuste por los años 2020</a:t>
          </a:r>
          <a:r>
            <a:rPr lang="es-CL" sz="1000" baseline="0">
              <a:solidFill>
                <a:schemeClr val="tx1"/>
              </a:solidFill>
              <a:latin typeface=""/>
              <a:ea typeface="+mn-ea"/>
              <a:cs typeface="+mn-cs"/>
            </a:rPr>
            <a:t> y </a:t>
          </a:r>
          <a:r>
            <a:rPr lang="es-CL" sz="1000">
              <a:solidFill>
                <a:schemeClr val="tx1"/>
              </a:solidFill>
              <a:latin typeface=""/>
              <a:ea typeface="+mn-ea"/>
              <a:cs typeface="+mn-cs"/>
            </a:rPr>
            <a:t>2021</a:t>
          </a:r>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0</xdr:colOff>
      <xdr:row>1</xdr:row>
      <xdr:rowOff>0</xdr:rowOff>
    </xdr:from>
    <xdr:to>
      <xdr:col>9</xdr:col>
      <xdr:colOff>247650</xdr:colOff>
      <xdr:row>4</xdr:row>
      <xdr:rowOff>28575</xdr:rowOff>
    </xdr:to>
    <xdr:pic>
      <xdr:nvPicPr>
        <xdr:cNvPr id="2" name="Imagen 2" descr="logo_sii">
          <a:extLst>
            <a:ext uri="{FF2B5EF4-FFF2-40B4-BE49-F238E27FC236}">
              <a16:creationId xmlns:a16="http://schemas.microsoft.com/office/drawing/2014/main" id="{C6E17A8B-C990-43A8-8D6F-2EB4094264D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305800" y="209550"/>
          <a:ext cx="1219200" cy="514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3</xdr:col>
      <xdr:colOff>530703</xdr:colOff>
      <xdr:row>19</xdr:row>
      <xdr:rowOff>62548</xdr:rowOff>
    </xdr:from>
    <xdr:to>
      <xdr:col>5</xdr:col>
      <xdr:colOff>285434</xdr:colOff>
      <xdr:row>20</xdr:row>
      <xdr:rowOff>92233</xdr:rowOff>
    </xdr:to>
    <xdr:sp macro="" textlink="">
      <xdr:nvSpPr>
        <xdr:cNvPr id="2" name="Speech Bubble: Rectangle 1">
          <a:extLst>
            <a:ext uri="{FF2B5EF4-FFF2-40B4-BE49-F238E27FC236}">
              <a16:creationId xmlns:a16="http://schemas.microsoft.com/office/drawing/2014/main" id="{6055C53C-00F2-41F1-98A5-E224E1015A4A}"/>
            </a:ext>
          </a:extLst>
        </xdr:cNvPr>
        <xdr:cNvSpPr/>
      </xdr:nvSpPr>
      <xdr:spPr>
        <a:xfrm>
          <a:off x="4912203" y="4634548"/>
          <a:ext cx="1288256" cy="229710"/>
        </a:xfrm>
        <a:prstGeom prst="wedgeRectCallout">
          <a:avLst>
            <a:gd name="adj1" fmla="val -20854"/>
            <a:gd name="adj2" fmla="val -959308"/>
          </a:avLst>
        </a:prstGeom>
        <a:solidFill>
          <a:schemeClr val="accent6">
            <a:lumMod val="60000"/>
            <a:lumOff val="40000"/>
          </a:schemeClr>
        </a:solidFill>
        <a:ln>
          <a:solidFill>
            <a:schemeClr val="accent6">
              <a:lumMod val="60000"/>
              <a:lumOff val="40000"/>
            </a:schemeClr>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just"/>
          <a:r>
            <a:rPr lang="es-CL" sz="1000">
              <a:solidFill>
                <a:schemeClr val="tx1"/>
              </a:solidFill>
              <a:latin typeface="Arial"/>
            </a:rPr>
            <a:t>Reverso RAI</a:t>
          </a:r>
        </a:p>
      </xdr:txBody>
    </xdr:sp>
    <xdr:clientData/>
  </xdr:twoCellAnchor>
  <xdr:twoCellAnchor>
    <xdr:from>
      <xdr:col>1</xdr:col>
      <xdr:colOff>1771174</xdr:colOff>
      <xdr:row>19</xdr:row>
      <xdr:rowOff>65247</xdr:rowOff>
    </xdr:from>
    <xdr:to>
      <xdr:col>1</xdr:col>
      <xdr:colOff>3333750</xdr:colOff>
      <xdr:row>22</xdr:row>
      <xdr:rowOff>59531</xdr:rowOff>
    </xdr:to>
    <xdr:sp macro="" textlink="">
      <xdr:nvSpPr>
        <xdr:cNvPr id="3" name="Speech Bubble: Rectangle 1">
          <a:extLst>
            <a:ext uri="{FF2B5EF4-FFF2-40B4-BE49-F238E27FC236}">
              <a16:creationId xmlns:a16="http://schemas.microsoft.com/office/drawing/2014/main" id="{D5AFE128-7B2C-4444-845F-5033DE796CBA}"/>
            </a:ext>
          </a:extLst>
        </xdr:cNvPr>
        <xdr:cNvSpPr/>
      </xdr:nvSpPr>
      <xdr:spPr>
        <a:xfrm>
          <a:off x="1894999" y="4637247"/>
          <a:ext cx="1562576" cy="594359"/>
        </a:xfrm>
        <a:prstGeom prst="wedgeRectCallout">
          <a:avLst>
            <a:gd name="adj1" fmla="val 108189"/>
            <a:gd name="adj2" fmla="val -365150"/>
          </a:avLst>
        </a:prstGeom>
        <a:solidFill>
          <a:schemeClr val="accent6">
            <a:lumMod val="60000"/>
            <a:lumOff val="40000"/>
          </a:schemeClr>
        </a:solidFill>
        <a:ln>
          <a:solidFill>
            <a:schemeClr val="accent6">
              <a:lumMod val="60000"/>
              <a:lumOff val="40000"/>
            </a:schemeClr>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just"/>
          <a:r>
            <a:rPr lang="es-CL" sz="1000">
              <a:solidFill>
                <a:schemeClr val="tx1"/>
              </a:solidFill>
              <a:latin typeface="Arial"/>
            </a:rPr>
            <a:t>Corresponde</a:t>
          </a:r>
          <a:r>
            <a:rPr lang="es-CL" sz="1000" baseline="0">
              <a:solidFill>
                <a:schemeClr val="tx1"/>
              </a:solidFill>
              <a:latin typeface="Arial"/>
            </a:rPr>
            <a:t> al monto del RAI determinado al 31.12.2021.</a:t>
          </a:r>
          <a:endParaRPr lang="es-CL" sz="1000">
            <a:solidFill>
              <a:schemeClr val="tx1"/>
            </a:solidFill>
            <a:latin typeface="Arial"/>
          </a:endParaRPr>
        </a:p>
      </xdr:txBody>
    </xdr:sp>
    <xdr:clientData/>
  </xdr:twoCellAnchor>
  <xdr:twoCellAnchor>
    <xdr:from>
      <xdr:col>9</xdr:col>
      <xdr:colOff>149385</xdr:colOff>
      <xdr:row>18</xdr:row>
      <xdr:rowOff>138112</xdr:rowOff>
    </xdr:from>
    <xdr:to>
      <xdr:col>11</xdr:col>
      <xdr:colOff>563722</xdr:colOff>
      <xdr:row>22</xdr:row>
      <xdr:rowOff>51117</xdr:rowOff>
    </xdr:to>
    <xdr:sp macro="" textlink="">
      <xdr:nvSpPr>
        <xdr:cNvPr id="4" name="Speech Bubble: Rectangle 1">
          <a:extLst>
            <a:ext uri="{FF2B5EF4-FFF2-40B4-BE49-F238E27FC236}">
              <a16:creationId xmlns:a16="http://schemas.microsoft.com/office/drawing/2014/main" id="{8308F03A-4637-4846-9A0A-7C111E7F557A}"/>
            </a:ext>
          </a:extLst>
        </xdr:cNvPr>
        <xdr:cNvSpPr/>
      </xdr:nvSpPr>
      <xdr:spPr>
        <a:xfrm>
          <a:off x="8464710" y="4510087"/>
          <a:ext cx="1557337" cy="713105"/>
        </a:xfrm>
        <a:prstGeom prst="wedgeRectCallout">
          <a:avLst>
            <a:gd name="adj1" fmla="val 92201"/>
            <a:gd name="adj2" fmla="val -275958"/>
          </a:avLst>
        </a:prstGeom>
        <a:solidFill>
          <a:schemeClr val="accent6">
            <a:lumMod val="60000"/>
            <a:lumOff val="40000"/>
          </a:schemeClr>
        </a:solidFill>
        <a:ln>
          <a:solidFill>
            <a:schemeClr val="accent6">
              <a:lumMod val="60000"/>
              <a:lumOff val="40000"/>
            </a:schemeClr>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just"/>
          <a:r>
            <a:rPr lang="es-CL" sz="1000">
              <a:solidFill>
                <a:schemeClr val="tx1"/>
              </a:solidFill>
              <a:latin typeface="Arial"/>
            </a:rPr>
            <a:t>Corresponde</a:t>
          </a:r>
          <a:r>
            <a:rPr lang="es-CL" sz="1000" baseline="0">
              <a:solidFill>
                <a:schemeClr val="tx1"/>
              </a:solidFill>
              <a:latin typeface="Arial"/>
            </a:rPr>
            <a:t> al monto percibido por concepto de  dividendos calificados como INR.</a:t>
          </a:r>
          <a:endParaRPr lang="es-CL" sz="1000">
            <a:solidFill>
              <a:schemeClr val="tx1"/>
            </a:solidFill>
            <a:latin typeface="Arial"/>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63500</xdr:colOff>
      <xdr:row>13</xdr:row>
      <xdr:rowOff>154305</xdr:rowOff>
    </xdr:from>
    <xdr:to>
      <xdr:col>5</xdr:col>
      <xdr:colOff>35983</xdr:colOff>
      <xdr:row>17</xdr:row>
      <xdr:rowOff>12700</xdr:rowOff>
    </xdr:to>
    <xdr:sp macro="" textlink="">
      <xdr:nvSpPr>
        <xdr:cNvPr id="2" name="Speech Bubble: Rectangle 1">
          <a:extLst>
            <a:ext uri="{FF2B5EF4-FFF2-40B4-BE49-F238E27FC236}">
              <a16:creationId xmlns:a16="http://schemas.microsoft.com/office/drawing/2014/main" id="{C0728043-2FCF-4575-9DF6-AEAC0B8B9642}"/>
            </a:ext>
          </a:extLst>
        </xdr:cNvPr>
        <xdr:cNvSpPr/>
      </xdr:nvSpPr>
      <xdr:spPr>
        <a:xfrm>
          <a:off x="1835150" y="3573780"/>
          <a:ext cx="2677583" cy="629920"/>
        </a:xfrm>
        <a:prstGeom prst="wedgeRectCallout">
          <a:avLst>
            <a:gd name="adj1" fmla="val -45327"/>
            <a:gd name="adj2" fmla="val -97853"/>
          </a:avLst>
        </a:prstGeom>
        <a:solidFill>
          <a:schemeClr val="accent6">
            <a:lumMod val="60000"/>
            <a:lumOff val="40000"/>
          </a:schemeClr>
        </a:solidFill>
        <a:ln>
          <a:solidFill>
            <a:schemeClr val="accent6">
              <a:lumMod val="60000"/>
              <a:lumOff val="40000"/>
            </a:schemeClr>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ctr"/>
          <a:r>
            <a:rPr lang="es-CL" sz="1000">
              <a:solidFill>
                <a:schemeClr val="tx1"/>
              </a:solidFill>
              <a:latin typeface="Arial"/>
            </a:rPr>
            <a:t>Tanto</a:t>
          </a:r>
          <a:r>
            <a:rPr lang="es-CL" sz="1000" baseline="0">
              <a:solidFill>
                <a:schemeClr val="tx1"/>
              </a:solidFill>
              <a:latin typeface="Arial"/>
            </a:rPr>
            <a:t> las rentas afectas a impuestos finales como los créditos asociados deben ser informados actualizados en la DJ F-1948. </a:t>
          </a:r>
          <a:endParaRPr lang="es-CL" sz="1000">
            <a:solidFill>
              <a:schemeClr val="tx1"/>
            </a:solidFill>
            <a:latin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jercicios%20Praticos%20SII%202022/Ejercicios%20SII%20AT-2022%2014d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tecedentes"/>
      <sheetName val="Crédito IPE"/>
      <sheetName val="Base Imponible y art.14 letra E"/>
      <sheetName val="R17 "/>
      <sheetName val="RAI Final"/>
      <sheetName val="R18 "/>
      <sheetName val="CPT Simplificado"/>
      <sheetName val="R19"/>
      <sheetName val="RTRE"/>
      <sheetName val="R20 "/>
      <sheetName val="R21 "/>
      <sheetName val="Datos para DJ 1948"/>
      <sheetName val="F1948"/>
      <sheetName val="Cert. 70"/>
      <sheetName val="Determinacion RLI Año 2019"/>
    </sheetNames>
    <sheetDataSet>
      <sheetData sheetId="0">
        <row r="102">
          <cell r="I102">
            <v>0</v>
          </cell>
          <cell r="K102">
            <v>0</v>
          </cell>
          <cell r="N102">
            <v>0</v>
          </cell>
        </row>
      </sheetData>
      <sheetData sheetId="1"/>
      <sheetData sheetId="2"/>
      <sheetData sheetId="3"/>
      <sheetData sheetId="4"/>
      <sheetData sheetId="5"/>
      <sheetData sheetId="6"/>
      <sheetData sheetId="7"/>
      <sheetData sheetId="8">
        <row r="19">
          <cell r="H19">
            <v>0</v>
          </cell>
        </row>
      </sheetData>
      <sheetData sheetId="9"/>
      <sheetData sheetId="10"/>
      <sheetData sheetId="11"/>
      <sheetData sheetId="12">
        <row r="10">
          <cell r="B10" t="str">
            <v>20-5</v>
          </cell>
          <cell r="D10" t="str">
            <v xml:space="preserve">La sociedad  EC  &amp; GET Ltda. </v>
          </cell>
          <cell r="E10"/>
          <cell r="F10"/>
        </row>
        <row r="25">
          <cell r="J25">
            <v>0</v>
          </cell>
          <cell r="Q25"/>
        </row>
      </sheetData>
      <sheetData sheetId="13"/>
      <sheetData sheetId="14"/>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4620A-89BD-4F6E-BD8F-A59057409D7D}">
  <dimension ref="B1:Z63"/>
  <sheetViews>
    <sheetView showGridLines="0" tabSelected="1" zoomScale="124" zoomScaleNormal="124" zoomScaleSheetLayoutView="118" workbookViewId="0">
      <selection activeCell="L22" sqref="L22"/>
    </sheetView>
  </sheetViews>
  <sheetFormatPr baseColWidth="10" defaultRowHeight="15"/>
  <cols>
    <col min="1" max="1" width="4.42578125" customWidth="1"/>
    <col min="2" max="2" width="12.28515625" customWidth="1"/>
    <col min="3" max="3" width="1.7109375" customWidth="1"/>
    <col min="4" max="4" width="15" customWidth="1"/>
    <col min="5" max="5" width="13.7109375" customWidth="1"/>
    <col min="6" max="6" width="9.5703125" customWidth="1"/>
    <col min="7" max="7" width="12.28515625" customWidth="1"/>
    <col min="8" max="8" width="1.7109375" customWidth="1"/>
    <col min="9" max="9" width="15" bestFit="1" customWidth="1"/>
    <col min="10" max="10" width="12.5703125" customWidth="1"/>
    <col min="11" max="11" width="11.5703125" customWidth="1"/>
    <col min="12" max="12" width="13.7109375" customWidth="1"/>
    <col min="13" max="13" width="13.28515625" style="3" customWidth="1"/>
    <col min="14" max="14" width="14.28515625" style="3" customWidth="1"/>
    <col min="15" max="15" width="13" style="3" customWidth="1"/>
    <col min="16" max="16" width="13.7109375" style="3" customWidth="1"/>
    <col min="17" max="17" width="13" style="3" hidden="1" customWidth="1"/>
    <col min="18" max="18" width="12.28515625" style="3" customWidth="1"/>
    <col min="19" max="19" width="12.7109375" style="3" customWidth="1"/>
    <col min="20" max="20" width="11.42578125" customWidth="1"/>
    <col min="21" max="21" width="13" bestFit="1" customWidth="1"/>
    <col min="22" max="22" width="11.28515625" bestFit="1" customWidth="1"/>
    <col min="23" max="23" width="10.7109375" bestFit="1" customWidth="1"/>
    <col min="24" max="24" width="6" bestFit="1" customWidth="1"/>
    <col min="26" max="26" width="11.7109375" bestFit="1" customWidth="1"/>
  </cols>
  <sheetData>
    <row r="1" spans="2:26">
      <c r="M1" s="325" t="s">
        <v>24</v>
      </c>
      <c r="N1" s="325" t="s">
        <v>33</v>
      </c>
    </row>
    <row r="2" spans="2:26">
      <c r="B2" s="4" t="s">
        <v>17</v>
      </c>
      <c r="C2" s="4" t="s">
        <v>19</v>
      </c>
      <c r="D2" s="4" t="s">
        <v>492</v>
      </c>
      <c r="E2" s="4"/>
      <c r="F2" s="4"/>
      <c r="G2" s="4"/>
      <c r="J2" s="319"/>
      <c r="S2" s="271" t="s">
        <v>489</v>
      </c>
    </row>
    <row r="3" spans="2:26">
      <c r="B3" s="4" t="s">
        <v>18</v>
      </c>
      <c r="C3" s="4" t="s">
        <v>19</v>
      </c>
      <c r="D3" t="s">
        <v>491</v>
      </c>
      <c r="E3" s="4"/>
      <c r="F3" s="4"/>
      <c r="G3" s="4"/>
      <c r="J3" s="4" t="s">
        <v>477</v>
      </c>
      <c r="K3" s="4"/>
      <c r="L3" s="319">
        <v>2023</v>
      </c>
    </row>
    <row r="5" spans="2:26" ht="15" customHeight="1">
      <c r="D5" s="388" t="s">
        <v>0</v>
      </c>
      <c r="E5" s="389"/>
      <c r="F5" s="389"/>
      <c r="G5" s="390"/>
      <c r="I5" s="388" t="s">
        <v>2</v>
      </c>
      <c r="J5" s="389"/>
      <c r="K5" s="390"/>
      <c r="L5" s="396" t="s">
        <v>27</v>
      </c>
      <c r="M5" s="397"/>
      <c r="N5" s="394" t="s">
        <v>29</v>
      </c>
      <c r="O5" s="400" t="s">
        <v>32</v>
      </c>
      <c r="P5" s="384" t="s">
        <v>25</v>
      </c>
      <c r="Q5" s="384" t="s">
        <v>478</v>
      </c>
      <c r="R5" s="341" t="s">
        <v>22</v>
      </c>
      <c r="S5" s="386" t="s">
        <v>26</v>
      </c>
      <c r="T5" s="322" t="s">
        <v>23</v>
      </c>
      <c r="U5" s="323" t="s">
        <v>470</v>
      </c>
      <c r="V5" s="323" t="s">
        <v>479</v>
      </c>
      <c r="W5" s="1" t="s">
        <v>480</v>
      </c>
      <c r="X5" s="324">
        <v>0.03</v>
      </c>
      <c r="Y5" s="325" t="s">
        <v>481</v>
      </c>
    </row>
    <row r="6" spans="2:26" ht="17.25" customHeight="1">
      <c r="D6" s="391"/>
      <c r="E6" s="392"/>
      <c r="F6" s="392"/>
      <c r="G6" s="393"/>
      <c r="I6" s="391"/>
      <c r="J6" s="392"/>
      <c r="K6" s="393"/>
      <c r="L6" s="398"/>
      <c r="M6" s="399"/>
      <c r="N6" s="395"/>
      <c r="O6" s="401"/>
      <c r="P6" s="385"/>
      <c r="Q6" s="385"/>
      <c r="R6" s="342" t="s">
        <v>494</v>
      </c>
      <c r="S6" s="387"/>
      <c r="T6" s="325"/>
      <c r="U6" s="325"/>
      <c r="V6" s="325"/>
      <c r="W6" s="1"/>
      <c r="X6" s="324"/>
      <c r="Y6" s="325"/>
    </row>
    <row r="7" spans="2:26" ht="18.75" customHeight="1">
      <c r="R7" s="326" t="s">
        <v>493</v>
      </c>
    </row>
    <row r="8" spans="2:26" ht="45" customHeight="1">
      <c r="B8" s="345" t="s">
        <v>4</v>
      </c>
      <c r="C8" s="319"/>
      <c r="D8" s="345" t="s">
        <v>1</v>
      </c>
      <c r="E8" s="346" t="s">
        <v>471</v>
      </c>
      <c r="F8" s="345" t="s">
        <v>28</v>
      </c>
      <c r="G8" s="345" t="s">
        <v>495</v>
      </c>
      <c r="H8" s="1"/>
      <c r="I8" s="345" t="s">
        <v>1</v>
      </c>
      <c r="J8" s="346" t="s">
        <v>471</v>
      </c>
      <c r="K8" s="345" t="s">
        <v>28</v>
      </c>
      <c r="L8" s="345" t="s">
        <v>27</v>
      </c>
      <c r="M8" s="345" t="s">
        <v>488</v>
      </c>
      <c r="N8" s="345" t="s">
        <v>20</v>
      </c>
      <c r="O8" s="345" t="s">
        <v>20</v>
      </c>
      <c r="P8" s="345" t="s">
        <v>20</v>
      </c>
      <c r="Q8" s="345" t="s">
        <v>20</v>
      </c>
      <c r="R8" s="345" t="s">
        <v>20</v>
      </c>
      <c r="S8" s="345" t="s">
        <v>496</v>
      </c>
    </row>
    <row r="9" spans="2:26">
      <c r="B9" s="2" t="s">
        <v>3</v>
      </c>
      <c r="D9" s="8">
        <f>47537282-4959138</f>
        <v>42578144</v>
      </c>
      <c r="E9" s="327">
        <f>ROUND((D9*19%),0)</f>
        <v>8089847</v>
      </c>
      <c r="F9" s="8">
        <v>0</v>
      </c>
      <c r="G9" s="8">
        <v>0</v>
      </c>
      <c r="H9" s="9"/>
      <c r="I9" s="8">
        <f>31187449-121540</f>
        <v>31065909</v>
      </c>
      <c r="J9" s="327">
        <f t="shared" ref="J9:J20" si="0">ROUND((I9*19%),0)</f>
        <v>5902523</v>
      </c>
      <c r="K9" s="8">
        <f>73062+575870</f>
        <v>648932</v>
      </c>
      <c r="L9" s="8">
        <v>852887</v>
      </c>
      <c r="M9" s="10"/>
      <c r="N9" s="10">
        <v>18427495</v>
      </c>
      <c r="O9" s="10">
        <v>1000000</v>
      </c>
      <c r="P9" s="10">
        <v>200000</v>
      </c>
      <c r="Q9" s="10"/>
      <c r="R9" s="10">
        <v>500000</v>
      </c>
      <c r="S9" s="10">
        <v>340000</v>
      </c>
      <c r="T9" s="336">
        <v>425781</v>
      </c>
      <c r="V9" s="9">
        <f t="shared" ref="V9:V20" si="1">U9-E9</f>
        <v>-8089847</v>
      </c>
      <c r="W9" s="269">
        <v>156145</v>
      </c>
      <c r="Y9" s="328">
        <v>1.125</v>
      </c>
      <c r="Z9" s="269">
        <f>R9*Y9</f>
        <v>562500</v>
      </c>
    </row>
    <row r="10" spans="2:26">
      <c r="B10" s="2" t="s">
        <v>5</v>
      </c>
      <c r="D10" s="8">
        <f>61675774-2505086</f>
        <v>59170688</v>
      </c>
      <c r="E10" s="327">
        <f t="shared" ref="E10:E20" si="2">ROUND((D10*19%),0)</f>
        <v>11242431</v>
      </c>
      <c r="F10" s="8">
        <v>0</v>
      </c>
      <c r="G10" s="8">
        <v>200000</v>
      </c>
      <c r="H10" s="9"/>
      <c r="I10" s="8">
        <f>27541588+3569-414837</f>
        <v>27130320</v>
      </c>
      <c r="J10" s="327">
        <f t="shared" si="0"/>
        <v>5154761</v>
      </c>
      <c r="K10" s="8">
        <f>235418+338144+14-17557</f>
        <v>556019</v>
      </c>
      <c r="L10" s="8">
        <v>529991</v>
      </c>
      <c r="M10" s="10"/>
      <c r="N10" s="10">
        <v>18833318</v>
      </c>
      <c r="O10" s="10">
        <v>1000000</v>
      </c>
      <c r="P10" s="10">
        <v>200000</v>
      </c>
      <c r="Q10" s="10"/>
      <c r="R10" s="10">
        <v>500000</v>
      </c>
      <c r="S10" s="10">
        <v>340000</v>
      </c>
      <c r="T10" s="336">
        <v>591707</v>
      </c>
      <c r="V10" s="9">
        <f t="shared" si="1"/>
        <v>-11242431</v>
      </c>
      <c r="W10" s="269">
        <v>141596</v>
      </c>
      <c r="Y10" s="328">
        <v>1.111</v>
      </c>
      <c r="Z10" s="269">
        <f t="shared" ref="Z10:Z20" si="3">R10*Y10</f>
        <v>555500</v>
      </c>
    </row>
    <row r="11" spans="2:26">
      <c r="B11" s="2" t="s">
        <v>6</v>
      </c>
      <c r="D11" s="8">
        <f>62686778-32349564</f>
        <v>30337214</v>
      </c>
      <c r="E11" s="327">
        <f t="shared" si="2"/>
        <v>5764071</v>
      </c>
      <c r="F11" s="8">
        <v>0</v>
      </c>
      <c r="G11" s="8">
        <v>280000</v>
      </c>
      <c r="H11" s="9"/>
      <c r="I11" s="8">
        <f>18305348-117848</f>
        <v>18187500</v>
      </c>
      <c r="J11" s="327">
        <f t="shared" si="0"/>
        <v>3455625</v>
      </c>
      <c r="K11" s="8">
        <f>59939+88319</f>
        <v>148258</v>
      </c>
      <c r="L11" s="8">
        <v>694515</v>
      </c>
      <c r="M11" s="10"/>
      <c r="N11" s="10">
        <v>15886087</v>
      </c>
      <c r="O11" s="10">
        <v>1000000</v>
      </c>
      <c r="P11" s="10">
        <v>200000</v>
      </c>
      <c r="Q11" s="10"/>
      <c r="R11" s="10">
        <v>500000</v>
      </c>
      <c r="S11" s="10">
        <v>340000</v>
      </c>
      <c r="T11" s="336">
        <v>303372</v>
      </c>
      <c r="V11" s="9">
        <f t="shared" si="1"/>
        <v>-5764071</v>
      </c>
      <c r="W11" s="269">
        <v>176585</v>
      </c>
      <c r="Y11" s="328">
        <v>1.1080000000000001</v>
      </c>
      <c r="Z11" s="269">
        <f t="shared" si="3"/>
        <v>554000</v>
      </c>
    </row>
    <row r="12" spans="2:26">
      <c r="B12" s="2" t="s">
        <v>7</v>
      </c>
      <c r="D12" s="8">
        <v>37227266</v>
      </c>
      <c r="E12" s="327">
        <f t="shared" si="2"/>
        <v>7073181</v>
      </c>
      <c r="F12" s="8">
        <v>0</v>
      </c>
      <c r="G12" s="8">
        <v>650000</v>
      </c>
      <c r="H12" s="9"/>
      <c r="I12" s="8">
        <f>24780002-2391234</f>
        <v>22388768</v>
      </c>
      <c r="J12" s="327">
        <f t="shared" si="0"/>
        <v>4253866</v>
      </c>
      <c r="K12" s="8">
        <f>20421+34326-1260</f>
        <v>53487</v>
      </c>
      <c r="L12" s="8">
        <v>829374</v>
      </c>
      <c r="M12" s="10"/>
      <c r="N12" s="10">
        <v>16458547</v>
      </c>
      <c r="O12" s="10">
        <v>1000000</v>
      </c>
      <c r="P12" s="10">
        <v>200000</v>
      </c>
      <c r="Q12" s="10"/>
      <c r="R12" s="10">
        <v>500000</v>
      </c>
      <c r="S12" s="10">
        <v>340000</v>
      </c>
      <c r="T12" s="336">
        <v>372273</v>
      </c>
      <c r="V12" s="9">
        <f t="shared" si="1"/>
        <v>-7073181</v>
      </c>
      <c r="W12" s="269">
        <v>105768</v>
      </c>
      <c r="Y12" s="328">
        <v>1.0880000000000001</v>
      </c>
      <c r="Z12" s="269">
        <f t="shared" si="3"/>
        <v>544000</v>
      </c>
    </row>
    <row r="13" spans="2:26">
      <c r="B13" s="2" t="s">
        <v>8</v>
      </c>
      <c r="D13" s="8">
        <f>57521845-12816636</f>
        <v>44705209</v>
      </c>
      <c r="E13" s="327">
        <f t="shared" si="2"/>
        <v>8493990</v>
      </c>
      <c r="F13" s="8">
        <v>0</v>
      </c>
      <c r="G13" s="8">
        <v>800000</v>
      </c>
      <c r="H13" s="9"/>
      <c r="I13" s="8">
        <f>54692051-17283114</f>
        <v>37408937</v>
      </c>
      <c r="J13" s="327">
        <f t="shared" si="0"/>
        <v>7107698</v>
      </c>
      <c r="K13" s="8">
        <f>56477+14230</f>
        <v>70707</v>
      </c>
      <c r="L13" s="8">
        <v>509825</v>
      </c>
      <c r="M13" s="10"/>
      <c r="N13" s="10">
        <v>17762903</v>
      </c>
      <c r="O13" s="10">
        <v>1000000</v>
      </c>
      <c r="P13" s="10">
        <v>200000</v>
      </c>
      <c r="Q13" s="10"/>
      <c r="R13" s="10">
        <v>500000</v>
      </c>
      <c r="S13" s="10">
        <v>340000</v>
      </c>
      <c r="T13" s="336">
        <v>447052</v>
      </c>
      <c r="V13" s="9">
        <f t="shared" si="1"/>
        <v>-8493990</v>
      </c>
      <c r="W13" s="269">
        <v>136852</v>
      </c>
      <c r="Y13" s="328">
        <v>1.073</v>
      </c>
      <c r="Z13" s="269">
        <f t="shared" si="3"/>
        <v>536500</v>
      </c>
    </row>
    <row r="14" spans="2:26">
      <c r="B14" s="2" t="s">
        <v>9</v>
      </c>
      <c r="D14" s="8">
        <f>147658632-27117840</f>
        <v>120540792</v>
      </c>
      <c r="E14" s="327">
        <f t="shared" si="2"/>
        <v>22902750</v>
      </c>
      <c r="F14" s="8">
        <v>0</v>
      </c>
      <c r="G14" s="8">
        <v>1320000</v>
      </c>
      <c r="H14" s="9"/>
      <c r="I14" s="8">
        <f>45920842-594474</f>
        <v>45326368</v>
      </c>
      <c r="J14" s="327">
        <f t="shared" si="0"/>
        <v>8612010</v>
      </c>
      <c r="K14" s="8">
        <f>71126+32070</f>
        <v>103196</v>
      </c>
      <c r="L14" s="8">
        <v>499391</v>
      </c>
      <c r="M14" s="10"/>
      <c r="N14" s="10">
        <v>20893959</v>
      </c>
      <c r="O14" s="10">
        <v>1000000</v>
      </c>
      <c r="P14" s="10">
        <v>200000</v>
      </c>
      <c r="Q14" s="10"/>
      <c r="R14" s="10">
        <v>500000</v>
      </c>
      <c r="S14" s="10">
        <v>340000</v>
      </c>
      <c r="T14" s="336">
        <v>1205408</v>
      </c>
      <c r="V14" s="9">
        <f t="shared" si="1"/>
        <v>-22902750</v>
      </c>
      <c r="W14" s="269">
        <v>103413</v>
      </c>
      <c r="Y14" s="328">
        <v>1.06</v>
      </c>
      <c r="Z14" s="269">
        <f t="shared" si="3"/>
        <v>530000</v>
      </c>
    </row>
    <row r="15" spans="2:26">
      <c r="B15" s="2" t="s">
        <v>10</v>
      </c>
      <c r="D15" s="8">
        <f>141558775-10083485</f>
        <v>131475290</v>
      </c>
      <c r="E15" s="327">
        <f t="shared" si="2"/>
        <v>24980305</v>
      </c>
      <c r="F15" s="8">
        <v>0</v>
      </c>
      <c r="G15" s="8">
        <v>1200000</v>
      </c>
      <c r="H15" s="9"/>
      <c r="I15" s="8">
        <f>52800304-866591</f>
        <v>51933713</v>
      </c>
      <c r="J15" s="327">
        <f t="shared" si="0"/>
        <v>9867405</v>
      </c>
      <c r="K15" s="8">
        <f>54527+1548886</f>
        <v>1603413</v>
      </c>
      <c r="L15" s="8">
        <v>2443814</v>
      </c>
      <c r="M15" s="10"/>
      <c r="N15" s="10">
        <v>21490572</v>
      </c>
      <c r="O15" s="10">
        <v>1000000</v>
      </c>
      <c r="P15" s="10">
        <v>200000</v>
      </c>
      <c r="Q15" s="10"/>
      <c r="R15" s="10">
        <v>500000</v>
      </c>
      <c r="S15" s="10">
        <v>340000</v>
      </c>
      <c r="T15" s="336">
        <v>1314753</v>
      </c>
      <c r="V15" s="9">
        <f>U15-E15</f>
        <v>-24980305</v>
      </c>
      <c r="W15" s="269">
        <v>87202</v>
      </c>
      <c r="Y15" s="328">
        <v>1.05</v>
      </c>
      <c r="Z15" s="269">
        <f t="shared" si="3"/>
        <v>525000</v>
      </c>
    </row>
    <row r="16" spans="2:26">
      <c r="B16" s="2" t="s">
        <v>11</v>
      </c>
      <c r="D16" s="11">
        <f>62848095-3605684</f>
        <v>59242411</v>
      </c>
      <c r="E16" s="327">
        <f t="shared" si="2"/>
        <v>11256058</v>
      </c>
      <c r="F16" s="11">
        <v>0</v>
      </c>
      <c r="G16" s="11">
        <v>1100000</v>
      </c>
      <c r="H16" s="12"/>
      <c r="I16" s="11">
        <f>42196171-2330741</f>
        <v>39865430</v>
      </c>
      <c r="J16" s="327">
        <f t="shared" si="0"/>
        <v>7574432</v>
      </c>
      <c r="K16" s="11">
        <f>103578+57332</f>
        <v>160910</v>
      </c>
      <c r="L16" s="8">
        <v>2365645</v>
      </c>
      <c r="M16" s="10"/>
      <c r="N16" s="10">
        <v>22356914</v>
      </c>
      <c r="O16" s="10">
        <v>1000000</v>
      </c>
      <c r="P16" s="10">
        <v>200000</v>
      </c>
      <c r="Q16" s="10"/>
      <c r="R16" s="10">
        <v>500000</v>
      </c>
      <c r="S16" s="10">
        <v>340000</v>
      </c>
      <c r="T16" s="336">
        <v>592424</v>
      </c>
      <c r="V16" s="9">
        <f>U16-E16</f>
        <v>-11256058</v>
      </c>
      <c r="W16" s="269">
        <v>110174</v>
      </c>
      <c r="Y16" s="328">
        <v>1.036</v>
      </c>
      <c r="Z16" s="269">
        <f t="shared" si="3"/>
        <v>518000</v>
      </c>
    </row>
    <row r="17" spans="2:26">
      <c r="B17" s="2" t="s">
        <v>12</v>
      </c>
      <c r="D17" s="11">
        <f>58842348-15523450</f>
        <v>43318898</v>
      </c>
      <c r="E17" s="327">
        <f t="shared" si="2"/>
        <v>8230591</v>
      </c>
      <c r="F17" s="11">
        <v>0</v>
      </c>
      <c r="G17" s="11">
        <v>980000</v>
      </c>
      <c r="H17" s="12"/>
      <c r="I17" s="11">
        <f>22292640-2700405</f>
        <v>19592235</v>
      </c>
      <c r="J17" s="327">
        <f t="shared" si="0"/>
        <v>3722525</v>
      </c>
      <c r="K17" s="11">
        <f>104378+7093</f>
        <v>111471</v>
      </c>
      <c r="L17" s="8">
        <v>239796</v>
      </c>
      <c r="M17" s="10"/>
      <c r="N17" s="10">
        <v>19000000</v>
      </c>
      <c r="O17" s="10">
        <v>1000000</v>
      </c>
      <c r="P17" s="10">
        <v>200000</v>
      </c>
      <c r="Q17" s="10"/>
      <c r="R17" s="10">
        <v>500000</v>
      </c>
      <c r="S17" s="10">
        <v>340000</v>
      </c>
      <c r="T17" s="269">
        <v>300000</v>
      </c>
      <c r="V17" s="9">
        <f t="shared" si="1"/>
        <v>-8230591</v>
      </c>
      <c r="W17" s="269">
        <v>135161</v>
      </c>
      <c r="Y17" s="328">
        <v>1.024</v>
      </c>
      <c r="Z17" s="269">
        <f t="shared" si="3"/>
        <v>512000</v>
      </c>
    </row>
    <row r="18" spans="2:26">
      <c r="B18" s="2" t="s">
        <v>13</v>
      </c>
      <c r="D18" s="11">
        <v>42500000</v>
      </c>
      <c r="E18" s="327">
        <f t="shared" si="2"/>
        <v>8075000</v>
      </c>
      <c r="F18" s="11">
        <v>0</v>
      </c>
      <c r="G18" s="11">
        <v>241150</v>
      </c>
      <c r="H18" s="12"/>
      <c r="I18" s="11">
        <v>18580000</v>
      </c>
      <c r="J18" s="327">
        <f t="shared" si="0"/>
        <v>3530200</v>
      </c>
      <c r="K18" s="11">
        <v>100000</v>
      </c>
      <c r="L18" s="8">
        <v>350000</v>
      </c>
      <c r="M18" s="10"/>
      <c r="N18" s="10">
        <v>19000000</v>
      </c>
      <c r="O18" s="10">
        <v>1000000</v>
      </c>
      <c r="P18" s="10">
        <v>200000</v>
      </c>
      <c r="Q18" s="10"/>
      <c r="R18" s="10">
        <v>500000</v>
      </c>
      <c r="S18" s="10">
        <v>340000</v>
      </c>
      <c r="T18" s="269">
        <v>150000</v>
      </c>
      <c r="V18" s="9">
        <f t="shared" si="1"/>
        <v>-8075000</v>
      </c>
      <c r="W18" s="269">
        <v>96486</v>
      </c>
      <c r="Y18" s="328">
        <v>1.05</v>
      </c>
      <c r="Z18" s="269">
        <f t="shared" si="3"/>
        <v>525000</v>
      </c>
    </row>
    <row r="19" spans="2:26">
      <c r="B19" s="2" t="s">
        <v>14</v>
      </c>
      <c r="D19" s="335">
        <v>65000000</v>
      </c>
      <c r="E19" s="327">
        <f t="shared" si="2"/>
        <v>12350000</v>
      </c>
      <c r="F19" s="11">
        <v>0</v>
      </c>
      <c r="G19" s="11">
        <v>320000</v>
      </c>
      <c r="H19" s="12"/>
      <c r="I19" s="335">
        <v>30000000</v>
      </c>
      <c r="J19" s="327">
        <f t="shared" si="0"/>
        <v>5700000</v>
      </c>
      <c r="K19" s="335">
        <v>380000</v>
      </c>
      <c r="L19" s="335">
        <v>1200000</v>
      </c>
      <c r="M19" s="10"/>
      <c r="N19" s="337">
        <v>19000000</v>
      </c>
      <c r="O19" s="337">
        <v>1000000</v>
      </c>
      <c r="P19" s="337">
        <v>200000</v>
      </c>
      <c r="Q19" s="314"/>
      <c r="R19" s="337">
        <v>500000</v>
      </c>
      <c r="S19" s="337">
        <v>340000</v>
      </c>
      <c r="T19" s="336">
        <f>D19*0.25%</f>
        <v>162500</v>
      </c>
      <c r="U19" s="329"/>
      <c r="V19" s="9">
        <f t="shared" si="1"/>
        <v>-12350000</v>
      </c>
      <c r="W19" s="269">
        <v>122123</v>
      </c>
      <c r="Y19" s="328">
        <v>1.01</v>
      </c>
      <c r="Z19" s="269">
        <f t="shared" si="3"/>
        <v>505000</v>
      </c>
    </row>
    <row r="20" spans="2:26">
      <c r="B20" s="2" t="s">
        <v>15</v>
      </c>
      <c r="D20" s="335">
        <v>70000000</v>
      </c>
      <c r="E20" s="327">
        <f t="shared" si="2"/>
        <v>13300000</v>
      </c>
      <c r="F20" s="11">
        <v>0</v>
      </c>
      <c r="G20" s="11">
        <v>320000</v>
      </c>
      <c r="H20" s="9"/>
      <c r="I20" s="335">
        <v>30000000</v>
      </c>
      <c r="J20" s="327">
        <f t="shared" si="0"/>
        <v>5700000</v>
      </c>
      <c r="K20" s="335">
        <v>350000</v>
      </c>
      <c r="L20" s="335">
        <v>1200000</v>
      </c>
      <c r="M20" s="10"/>
      <c r="N20" s="337">
        <v>19000000</v>
      </c>
      <c r="O20" s="337">
        <v>1000000</v>
      </c>
      <c r="P20" s="337">
        <v>200000</v>
      </c>
      <c r="Q20" s="10"/>
      <c r="R20" s="337">
        <v>500000</v>
      </c>
      <c r="S20" s="337">
        <v>340000</v>
      </c>
      <c r="T20" s="336">
        <f>D20*0.25%</f>
        <v>175000</v>
      </c>
      <c r="U20" s="329"/>
      <c r="V20" s="9">
        <f t="shared" si="1"/>
        <v>-13300000</v>
      </c>
      <c r="W20" s="269">
        <v>187139</v>
      </c>
      <c r="X20">
        <v>22826</v>
      </c>
      <c r="Y20" s="328">
        <v>1</v>
      </c>
      <c r="Z20" s="269">
        <f t="shared" si="3"/>
        <v>500000</v>
      </c>
    </row>
    <row r="21" spans="2:26">
      <c r="D21" s="3"/>
      <c r="E21" s="3"/>
      <c r="F21" s="3"/>
      <c r="G21" s="3"/>
      <c r="H21" s="3"/>
      <c r="I21" s="3"/>
      <c r="J21" s="3"/>
      <c r="K21" s="3"/>
      <c r="L21" s="3"/>
      <c r="V21" s="9"/>
    </row>
    <row r="22" spans="2:26">
      <c r="B22" s="2" t="s">
        <v>16</v>
      </c>
      <c r="D22" s="7">
        <f>SUM(D9:D20)</f>
        <v>746095912</v>
      </c>
      <c r="E22" s="315">
        <f>SUM(E9:E20)</f>
        <v>141758224</v>
      </c>
      <c r="F22" s="7">
        <f>SUM(F9:F20)</f>
        <v>0</v>
      </c>
      <c r="G22" s="7">
        <f>SUM(G9:G20)</f>
        <v>7411150</v>
      </c>
      <c r="H22" s="3"/>
      <c r="I22" s="7">
        <f>SUM(I9:I20)</f>
        <v>371479180</v>
      </c>
      <c r="J22" s="315">
        <f>SUM(J9:J20)</f>
        <v>70581045</v>
      </c>
      <c r="K22" s="7">
        <f t="shared" ref="K22:S22" si="4">SUM(K9:K20)</f>
        <v>4286393</v>
      </c>
      <c r="L22" s="316">
        <f t="shared" si="4"/>
        <v>11715238</v>
      </c>
      <c r="M22" s="316">
        <f t="shared" si="4"/>
        <v>0</v>
      </c>
      <c r="N22" s="7">
        <f t="shared" si="4"/>
        <v>228109795</v>
      </c>
      <c r="O22" s="7">
        <f t="shared" si="4"/>
        <v>12000000</v>
      </c>
      <c r="P22" s="7">
        <f t="shared" si="4"/>
        <v>2400000</v>
      </c>
      <c r="Q22" s="7">
        <f t="shared" si="4"/>
        <v>0</v>
      </c>
      <c r="R22" s="7">
        <f>SUM(R9:R20)</f>
        <v>6000000</v>
      </c>
      <c r="S22" s="7">
        <f t="shared" si="4"/>
        <v>4080000</v>
      </c>
      <c r="T22" s="317">
        <f>SUM(T9:T20)</f>
        <v>6040270</v>
      </c>
      <c r="U22" s="317">
        <f>SUM(U9:U20)</f>
        <v>0</v>
      </c>
      <c r="V22" s="9">
        <f>SUM(V9:V20)</f>
        <v>-141758224</v>
      </c>
      <c r="W22" s="9">
        <f>SUM(W9:W20)</f>
        <v>1558644</v>
      </c>
      <c r="Z22" s="330">
        <f>SUM(Z9:Z21)</f>
        <v>6367500</v>
      </c>
    </row>
    <row r="23" spans="2:26">
      <c r="L23" s="317">
        <f>L22+M22</f>
        <v>11715238</v>
      </c>
      <c r="N23" s="3">
        <f>N22+P22+Q22</f>
        <v>230509795</v>
      </c>
    </row>
    <row r="24" spans="2:26">
      <c r="E24" s="378" t="s">
        <v>424</v>
      </c>
      <c r="F24" s="379"/>
      <c r="G24" s="380"/>
      <c r="I24" s="376" t="s">
        <v>500</v>
      </c>
      <c r="J24" s="349" t="s">
        <v>497</v>
      </c>
      <c r="L24" s="269">
        <v>0</v>
      </c>
      <c r="M24" s="3" t="s">
        <v>482</v>
      </c>
      <c r="N24" s="318">
        <v>0</v>
      </c>
      <c r="P24" s="3" t="s">
        <v>482</v>
      </c>
    </row>
    <row r="25" spans="2:26">
      <c r="E25" s="381"/>
      <c r="F25" s="382"/>
      <c r="G25" s="383"/>
      <c r="I25" s="377"/>
      <c r="J25" s="350" t="s">
        <v>498</v>
      </c>
      <c r="L25" s="317">
        <f>L23-L24</f>
        <v>11715238</v>
      </c>
      <c r="N25" s="3">
        <f>N23-N24</f>
        <v>230509795</v>
      </c>
    </row>
    <row r="26" spans="2:26">
      <c r="B26" s="269">
        <v>801383116</v>
      </c>
      <c r="D26" s="13" t="s">
        <v>76</v>
      </c>
      <c r="E26" s="4" t="s">
        <v>21</v>
      </c>
      <c r="F26" s="4"/>
      <c r="H26" s="4"/>
      <c r="I26" s="320">
        <f>D22+F22</f>
        <v>746095912</v>
      </c>
      <c r="J26" s="344">
        <v>1400</v>
      </c>
      <c r="L26" s="347" t="s">
        <v>476</v>
      </c>
      <c r="M26" s="348">
        <f>T22</f>
        <v>6040270</v>
      </c>
      <c r="N26" s="313"/>
    </row>
    <row r="27" spans="2:26">
      <c r="B27" s="269"/>
      <c r="D27" s="13"/>
      <c r="E27" s="4"/>
      <c r="F27" s="4"/>
      <c r="H27" s="4"/>
      <c r="I27" s="320"/>
      <c r="J27" s="344"/>
      <c r="L27" s="319"/>
      <c r="M27" s="313"/>
      <c r="N27" s="313"/>
    </row>
    <row r="28" spans="2:26">
      <c r="B28" s="269"/>
      <c r="D28" s="13"/>
      <c r="E28" s="4"/>
      <c r="F28" s="4"/>
      <c r="H28" s="4"/>
      <c r="I28" s="320"/>
      <c r="J28" s="344"/>
      <c r="L28" s="319"/>
      <c r="M28" s="313"/>
      <c r="N28" s="313"/>
    </row>
    <row r="29" spans="2:26">
      <c r="B29" s="269"/>
      <c r="D29" s="13" t="s">
        <v>76</v>
      </c>
      <c r="E29" s="4" t="s">
        <v>487</v>
      </c>
      <c r="F29" s="4"/>
      <c r="G29" s="317"/>
      <c r="H29" s="4"/>
      <c r="I29" s="320">
        <v>6771150</v>
      </c>
      <c r="J29" s="331">
        <v>1588</v>
      </c>
      <c r="L29" s="1"/>
      <c r="M29" s="317"/>
      <c r="N29" s="313"/>
    </row>
    <row r="30" spans="2:26">
      <c r="D30" s="13" t="s">
        <v>88</v>
      </c>
      <c r="E30" s="4" t="s">
        <v>30</v>
      </c>
      <c r="F30" s="4"/>
      <c r="H30" s="4"/>
      <c r="I30" s="5">
        <f>I22+K22</f>
        <v>375765573</v>
      </c>
      <c r="J30" s="353">
        <v>1409</v>
      </c>
    </row>
    <row r="31" spans="2:26">
      <c r="D31" s="13" t="s">
        <v>88</v>
      </c>
      <c r="E31" s="4" t="s">
        <v>27</v>
      </c>
      <c r="F31" s="4"/>
      <c r="H31" s="4"/>
      <c r="I31" s="320">
        <f>L22+M22</f>
        <v>11715238</v>
      </c>
      <c r="J31" s="331">
        <v>1412</v>
      </c>
      <c r="K31" s="269"/>
      <c r="L31" s="332" t="s">
        <v>483</v>
      </c>
      <c r="M31" s="333">
        <v>0</v>
      </c>
    </row>
    <row r="32" spans="2:26">
      <c r="D32" s="13" t="s">
        <v>88</v>
      </c>
      <c r="E32" s="4" t="s">
        <v>29</v>
      </c>
      <c r="F32" s="4"/>
      <c r="H32" s="4"/>
      <c r="I32" s="320">
        <f>N22+O22+P22+Q22</f>
        <v>242509795</v>
      </c>
      <c r="J32" s="374">
        <v>1411</v>
      </c>
      <c r="K32" s="334"/>
      <c r="M32" s="3">
        <v>0</v>
      </c>
    </row>
    <row r="33" spans="4:13">
      <c r="D33" s="13" t="s">
        <v>88</v>
      </c>
      <c r="E33" s="4" t="s">
        <v>473</v>
      </c>
      <c r="F33" s="4"/>
      <c r="H33" s="4"/>
      <c r="I33" s="320">
        <f>R22</f>
        <v>6000000</v>
      </c>
      <c r="J33" s="331">
        <v>1415</v>
      </c>
    </row>
    <row r="34" spans="4:13">
      <c r="D34" s="13" t="s">
        <v>88</v>
      </c>
      <c r="E34" s="4" t="s">
        <v>31</v>
      </c>
      <c r="F34" s="4"/>
      <c r="H34" s="4"/>
      <c r="I34" s="5">
        <f>S22</f>
        <v>4080000</v>
      </c>
      <c r="J34" s="331">
        <v>1424</v>
      </c>
    </row>
    <row r="35" spans="4:13">
      <c r="D35" s="13" t="s">
        <v>76</v>
      </c>
      <c r="E35" s="4" t="s">
        <v>484</v>
      </c>
      <c r="F35" s="4"/>
      <c r="H35" s="4"/>
      <c r="I35" s="5">
        <f>M32</f>
        <v>0</v>
      </c>
      <c r="J35" s="331">
        <v>1588</v>
      </c>
    </row>
    <row r="36" spans="4:13" ht="12.75" customHeight="1">
      <c r="D36" s="13"/>
      <c r="E36" s="4"/>
      <c r="F36" s="4"/>
      <c r="H36" s="4"/>
      <c r="I36" s="6" t="s">
        <v>490</v>
      </c>
      <c r="J36" s="6"/>
    </row>
    <row r="37" spans="4:13" ht="15" customHeight="1">
      <c r="D37" s="354" t="s">
        <v>86</v>
      </c>
      <c r="E37" s="355" t="s">
        <v>502</v>
      </c>
      <c r="F37" s="355"/>
      <c r="G37" s="356"/>
      <c r="H37" s="355"/>
      <c r="I37" s="357">
        <f>I26+I29-I30-I31-I32-I33-I34+I35</f>
        <v>112796456</v>
      </c>
      <c r="J37" s="358"/>
      <c r="L37" s="4" t="s">
        <v>517</v>
      </c>
    </row>
    <row r="38" spans="4:13" ht="15" customHeight="1"/>
    <row r="39" spans="4:13">
      <c r="D39" s="13" t="s">
        <v>88</v>
      </c>
      <c r="E39" s="4" t="s">
        <v>485</v>
      </c>
      <c r="F39" s="4"/>
      <c r="H39" s="4"/>
      <c r="I39" s="320">
        <v>80032381</v>
      </c>
      <c r="J39" s="331">
        <v>1426</v>
      </c>
      <c r="L39" s="4" t="s">
        <v>516</v>
      </c>
      <c r="M39" s="5">
        <v>19967619</v>
      </c>
    </row>
    <row r="41" spans="4:13">
      <c r="D41" s="13" t="s">
        <v>86</v>
      </c>
      <c r="E41" s="368" t="s">
        <v>499</v>
      </c>
      <c r="F41" s="369"/>
      <c r="G41" s="370"/>
      <c r="H41" s="371"/>
      <c r="I41" s="372">
        <f>I37-I39</f>
        <v>32764075</v>
      </c>
      <c r="L41" t="s">
        <v>520</v>
      </c>
      <c r="M41" s="5">
        <v>200000000</v>
      </c>
    </row>
    <row r="42" spans="4:13">
      <c r="D42" s="13"/>
      <c r="E42" s="4"/>
      <c r="F42" s="4"/>
      <c r="I42" s="5"/>
    </row>
    <row r="43" spans="4:13">
      <c r="D43" s="13" t="s">
        <v>88</v>
      </c>
      <c r="E43" s="4" t="s">
        <v>503</v>
      </c>
      <c r="F43" s="4"/>
      <c r="I43" s="5">
        <f>I63</f>
        <v>4382037.5</v>
      </c>
    </row>
    <row r="44" spans="4:13">
      <c r="D44" s="13"/>
      <c r="E44" s="4"/>
      <c r="F44" s="4"/>
      <c r="I44" s="5"/>
    </row>
    <row r="45" spans="4:13">
      <c r="D45" s="13" t="s">
        <v>86</v>
      </c>
      <c r="E45" s="359" t="s">
        <v>509</v>
      </c>
      <c r="F45" s="360"/>
      <c r="G45" s="361"/>
      <c r="H45" s="362"/>
      <c r="I45" s="363">
        <f>I41-I43</f>
        <v>28382037.5</v>
      </c>
    </row>
    <row r="46" spans="4:13">
      <c r="D46" s="13"/>
      <c r="E46" s="4"/>
      <c r="F46" s="4"/>
      <c r="I46" s="5"/>
    </row>
    <row r="49" spans="5:9">
      <c r="E49" s="338" t="s">
        <v>501</v>
      </c>
      <c r="F49" s="338"/>
      <c r="G49" s="339">
        <v>0.1</v>
      </c>
      <c r="H49" s="338"/>
      <c r="I49" s="340">
        <f>ROUND(I45*G49,0)</f>
        <v>2838204</v>
      </c>
    </row>
    <row r="51" spans="5:9">
      <c r="E51" t="s">
        <v>23</v>
      </c>
      <c r="I51" s="317">
        <f>M26</f>
        <v>6040270</v>
      </c>
    </row>
    <row r="53" spans="5:9">
      <c r="I53" s="334">
        <f>I49-I51</f>
        <v>-3202066</v>
      </c>
    </row>
    <row r="56" spans="5:9">
      <c r="E56" t="s">
        <v>486</v>
      </c>
    </row>
    <row r="58" spans="5:9">
      <c r="E58" s="319" t="s">
        <v>504</v>
      </c>
      <c r="F58" s="4" t="s">
        <v>505</v>
      </c>
    </row>
    <row r="60" spans="5:9">
      <c r="G60" t="s">
        <v>506</v>
      </c>
      <c r="I60" s="3">
        <f>I41</f>
        <v>32764075</v>
      </c>
    </row>
    <row r="61" spans="5:9">
      <c r="F61" s="13" t="s">
        <v>88</v>
      </c>
      <c r="G61" t="s">
        <v>507</v>
      </c>
      <c r="I61" s="367">
        <v>24000000</v>
      </c>
    </row>
    <row r="62" spans="5:9">
      <c r="F62" s="13" t="s">
        <v>86</v>
      </c>
      <c r="G62" t="s">
        <v>508</v>
      </c>
      <c r="I62" s="3">
        <f>I60-I61</f>
        <v>8764075</v>
      </c>
    </row>
    <row r="63" spans="5:9">
      <c r="G63" s="351">
        <v>0.5</v>
      </c>
      <c r="I63" s="3">
        <f>I62/2</f>
        <v>4382037.5</v>
      </c>
    </row>
  </sheetData>
  <mergeCells count="10">
    <mergeCell ref="I24:I25"/>
    <mergeCell ref="E24:G25"/>
    <mergeCell ref="P5:P6"/>
    <mergeCell ref="Q5:Q6"/>
    <mergeCell ref="S5:S6"/>
    <mergeCell ref="D5:G6"/>
    <mergeCell ref="I5:K6"/>
    <mergeCell ref="N5:N6"/>
    <mergeCell ref="L5:M6"/>
    <mergeCell ref="O5:O6"/>
  </mergeCells>
  <pageMargins left="0.7" right="0.7" top="0.75" bottom="0.75" header="0.3" footer="0.3"/>
  <pageSetup scale="60" orientation="landscape" r:id="rId1"/>
  <colBreaks count="1" manualBreakCount="1">
    <brk id="19" max="1048575" man="1"/>
  </col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0F22E-7568-413D-BEDA-BFD8BC4B1B47}">
  <dimension ref="B1:S20"/>
  <sheetViews>
    <sheetView zoomScale="118" zoomScaleNormal="118" workbookViewId="0">
      <selection activeCell="R5" sqref="R5"/>
    </sheetView>
  </sheetViews>
  <sheetFormatPr baseColWidth="10" defaultColWidth="9.28515625" defaultRowHeight="15.75"/>
  <cols>
    <col min="1" max="1" width="3.42578125" style="65" customWidth="1"/>
    <col min="2" max="2" width="59.42578125" style="65" customWidth="1"/>
    <col min="3" max="3" width="9.28515625" style="65"/>
    <col min="4" max="4" width="12.42578125" style="65" customWidth="1"/>
    <col min="5" max="5" width="9.28515625" style="65"/>
    <col min="6" max="6" width="13.42578125" style="65" customWidth="1"/>
    <col min="7" max="7" width="9.28515625" style="65"/>
    <col min="8" max="8" width="12.28515625" style="65" customWidth="1"/>
    <col min="9" max="9" width="9.28515625" style="65"/>
    <col min="10" max="10" width="12.7109375" style="65" customWidth="1"/>
    <col min="11" max="11" width="9.28515625" style="65"/>
    <col min="12" max="12" width="12.7109375" style="65" customWidth="1"/>
    <col min="13" max="13" width="9.28515625" style="65"/>
    <col min="14" max="14" width="10.28515625" style="65" customWidth="1"/>
    <col min="15" max="15" width="9.28515625" style="65"/>
    <col min="16" max="16" width="10.7109375" style="65" customWidth="1"/>
    <col min="17" max="17" width="9.28515625" style="65"/>
    <col min="18" max="18" width="11.28515625" style="65" customWidth="1"/>
    <col min="19" max="19" width="4.42578125" style="65" customWidth="1"/>
    <col min="20" max="16384" width="9.28515625" style="65"/>
  </cols>
  <sheetData>
    <row r="1" spans="2:19" ht="16.5" thickBot="1"/>
    <row r="2" spans="2:19" ht="16.5" thickBot="1">
      <c r="B2" s="450" t="s">
        <v>172</v>
      </c>
      <c r="C2" s="482" t="s">
        <v>173</v>
      </c>
      <c r="D2" s="483"/>
      <c r="E2" s="483"/>
      <c r="F2" s="483"/>
      <c r="G2" s="483"/>
      <c r="H2" s="483"/>
      <c r="I2" s="483"/>
      <c r="J2" s="483"/>
      <c r="K2" s="483"/>
      <c r="L2" s="483"/>
      <c r="M2" s="450" t="s">
        <v>174</v>
      </c>
      <c r="N2" s="456"/>
      <c r="O2" s="456"/>
      <c r="P2" s="456"/>
      <c r="Q2" s="456"/>
      <c r="R2" s="456"/>
      <c r="S2" s="138"/>
    </row>
    <row r="3" spans="2:19" ht="16.5" thickBot="1">
      <c r="B3" s="481"/>
      <c r="C3" s="482" t="s">
        <v>175</v>
      </c>
      <c r="D3" s="483"/>
      <c r="E3" s="483"/>
      <c r="F3" s="484"/>
      <c r="G3" s="482" t="s">
        <v>49</v>
      </c>
      <c r="H3" s="483"/>
      <c r="I3" s="483"/>
      <c r="J3" s="483"/>
      <c r="K3" s="450" t="s">
        <v>176</v>
      </c>
      <c r="L3" s="457"/>
      <c r="M3" s="485" t="s">
        <v>177</v>
      </c>
      <c r="N3" s="486"/>
      <c r="O3" s="456" t="s">
        <v>178</v>
      </c>
      <c r="P3" s="456"/>
      <c r="Q3" s="450" t="s">
        <v>176</v>
      </c>
      <c r="R3" s="456"/>
      <c r="S3" s="139"/>
    </row>
    <row r="4" spans="2:19" ht="16.5" thickBot="1">
      <c r="B4" s="481"/>
      <c r="C4" s="482" t="s">
        <v>177</v>
      </c>
      <c r="D4" s="483"/>
      <c r="E4" s="482" t="s">
        <v>178</v>
      </c>
      <c r="F4" s="483"/>
      <c r="G4" s="482" t="s">
        <v>177</v>
      </c>
      <c r="H4" s="483"/>
      <c r="I4" s="482" t="s">
        <v>178</v>
      </c>
      <c r="J4" s="483"/>
      <c r="K4" s="458"/>
      <c r="L4" s="460"/>
      <c r="M4" s="487"/>
      <c r="N4" s="488"/>
      <c r="O4" s="459"/>
      <c r="P4" s="459"/>
      <c r="Q4" s="458"/>
      <c r="R4" s="459"/>
      <c r="S4" s="140"/>
    </row>
    <row r="5" spans="2:19">
      <c r="B5" s="172" t="s">
        <v>159</v>
      </c>
      <c r="C5" s="173">
        <v>1495</v>
      </c>
      <c r="D5" s="174"/>
      <c r="E5" s="175">
        <v>1496</v>
      </c>
      <c r="F5" s="174">
        <v>0</v>
      </c>
      <c r="G5" s="175">
        <v>1497</v>
      </c>
      <c r="H5" s="174"/>
      <c r="I5" s="175">
        <v>1498</v>
      </c>
      <c r="J5" s="174">
        <v>0</v>
      </c>
      <c r="K5" s="175">
        <v>1499</v>
      </c>
      <c r="L5" s="174"/>
      <c r="M5" s="175">
        <v>1501</v>
      </c>
      <c r="N5" s="174"/>
      <c r="O5" s="175">
        <v>1502</v>
      </c>
      <c r="P5" s="174">
        <v>0</v>
      </c>
      <c r="Q5" s="175">
        <v>1503</v>
      </c>
      <c r="R5" s="174"/>
      <c r="S5" s="109" t="s">
        <v>76</v>
      </c>
    </row>
    <row r="6" spans="2:19">
      <c r="B6" s="141" t="s">
        <v>160</v>
      </c>
      <c r="C6" s="75">
        <v>1655</v>
      </c>
      <c r="D6" s="176"/>
      <c r="E6" s="177">
        <v>1656</v>
      </c>
      <c r="F6" s="176"/>
      <c r="G6" s="177">
        <v>1504</v>
      </c>
      <c r="H6" s="176"/>
      <c r="I6" s="177">
        <v>1505</v>
      </c>
      <c r="J6" s="176"/>
      <c r="K6" s="178"/>
      <c r="L6" s="178"/>
      <c r="M6" s="179"/>
      <c r="N6" s="179"/>
      <c r="O6" s="179"/>
      <c r="P6" s="179"/>
      <c r="Q6" s="180"/>
      <c r="R6" s="180"/>
      <c r="S6" s="83" t="s">
        <v>88</v>
      </c>
    </row>
    <row r="7" spans="2:19">
      <c r="B7" s="141" t="s">
        <v>161</v>
      </c>
      <c r="C7" s="181"/>
      <c r="D7" s="182"/>
      <c r="E7" s="179"/>
      <c r="F7" s="178"/>
      <c r="G7" s="179"/>
      <c r="H7" s="182"/>
      <c r="I7" s="179"/>
      <c r="J7" s="179"/>
      <c r="K7" s="179"/>
      <c r="L7" s="179"/>
      <c r="M7" s="177">
        <v>1506</v>
      </c>
      <c r="N7" s="183"/>
      <c r="O7" s="177">
        <v>1507</v>
      </c>
      <c r="P7" s="183"/>
      <c r="Q7" s="179"/>
      <c r="R7" s="179"/>
      <c r="S7" s="76" t="s">
        <v>88</v>
      </c>
    </row>
    <row r="8" spans="2:19">
      <c r="B8" s="141" t="s">
        <v>162</v>
      </c>
      <c r="C8" s="75">
        <v>1590</v>
      </c>
      <c r="D8" s="183"/>
      <c r="E8" s="184">
        <v>1436</v>
      </c>
      <c r="F8" s="183"/>
      <c r="G8" s="177">
        <v>1437</v>
      </c>
      <c r="H8" s="183"/>
      <c r="I8" s="177">
        <v>1438</v>
      </c>
      <c r="J8" s="183"/>
      <c r="K8" s="177">
        <v>1439</v>
      </c>
      <c r="L8" s="183"/>
      <c r="M8" s="177">
        <v>1441</v>
      </c>
      <c r="N8" s="183"/>
      <c r="O8" s="177">
        <v>1442</v>
      </c>
      <c r="P8" s="183"/>
      <c r="Q8" s="177">
        <v>1443</v>
      </c>
      <c r="R8" s="183"/>
      <c r="S8" s="76" t="s">
        <v>76</v>
      </c>
    </row>
    <row r="9" spans="2:19">
      <c r="B9" s="141" t="s">
        <v>163</v>
      </c>
      <c r="C9" s="91">
        <v>1444</v>
      </c>
      <c r="D9" s="183"/>
      <c r="E9" s="184">
        <v>1447</v>
      </c>
      <c r="F9" s="183"/>
      <c r="G9" s="177">
        <v>1448</v>
      </c>
      <c r="H9" s="183"/>
      <c r="I9" s="177">
        <v>1449</v>
      </c>
      <c r="J9" s="183"/>
      <c r="K9" s="184">
        <v>1508</v>
      </c>
      <c r="L9" s="183"/>
      <c r="M9" s="177">
        <v>1509</v>
      </c>
      <c r="N9" s="183"/>
      <c r="O9" s="177">
        <v>1510</v>
      </c>
      <c r="P9" s="183"/>
      <c r="Q9" s="177">
        <v>1511</v>
      </c>
      <c r="R9" s="183"/>
      <c r="S9" s="76" t="s">
        <v>88</v>
      </c>
    </row>
    <row r="10" spans="2:19">
      <c r="B10" s="141" t="s">
        <v>179</v>
      </c>
      <c r="C10" s="91">
        <v>1512</v>
      </c>
      <c r="D10" s="183">
        <v>0</v>
      </c>
      <c r="E10" s="184">
        <v>1513</v>
      </c>
      <c r="F10" s="183">
        <f>'BASE IMPONIBLE'!I49</f>
        <v>2838204</v>
      </c>
      <c r="G10" s="179"/>
      <c r="H10" s="179"/>
      <c r="I10" s="179"/>
      <c r="J10" s="179"/>
      <c r="K10" s="184">
        <v>1514</v>
      </c>
      <c r="L10" s="183">
        <v>0</v>
      </c>
      <c r="M10" s="179"/>
      <c r="N10" s="179"/>
      <c r="O10" s="179"/>
      <c r="P10" s="179"/>
      <c r="Q10" s="179"/>
      <c r="R10" s="179"/>
      <c r="S10" s="76" t="s">
        <v>76</v>
      </c>
    </row>
    <row r="11" spans="2:19">
      <c r="B11" s="141" t="s">
        <v>180</v>
      </c>
      <c r="C11" s="91">
        <v>1515</v>
      </c>
      <c r="D11" s="183"/>
      <c r="E11" s="184">
        <v>1516</v>
      </c>
      <c r="F11" s="183">
        <v>0</v>
      </c>
      <c r="G11" s="177">
        <v>1517</v>
      </c>
      <c r="H11" s="183"/>
      <c r="I11" s="177">
        <v>1518</v>
      </c>
      <c r="J11" s="183">
        <v>0</v>
      </c>
      <c r="K11" s="184">
        <v>1519</v>
      </c>
      <c r="L11" s="183"/>
      <c r="M11" s="177">
        <v>1520</v>
      </c>
      <c r="N11" s="183"/>
      <c r="O11" s="177">
        <v>1521</v>
      </c>
      <c r="P11" s="183">
        <v>0</v>
      </c>
      <c r="Q11" s="177">
        <v>1522</v>
      </c>
      <c r="R11" s="183"/>
      <c r="S11" s="76" t="s">
        <v>76</v>
      </c>
    </row>
    <row r="12" spans="2:19">
      <c r="B12" s="141" t="s">
        <v>166</v>
      </c>
      <c r="C12" s="91">
        <v>1523</v>
      </c>
      <c r="D12" s="183"/>
      <c r="E12" s="184">
        <v>1524</v>
      </c>
      <c r="F12" s="183"/>
      <c r="G12" s="177">
        <v>1525</v>
      </c>
      <c r="H12" s="183"/>
      <c r="I12" s="177">
        <v>1526</v>
      </c>
      <c r="J12" s="183"/>
      <c r="K12" s="184">
        <v>1527</v>
      </c>
      <c r="L12" s="183"/>
      <c r="M12" s="177">
        <v>1528</v>
      </c>
      <c r="N12" s="183"/>
      <c r="O12" s="177">
        <v>1529</v>
      </c>
      <c r="P12" s="183"/>
      <c r="Q12" s="177">
        <v>1530</v>
      </c>
      <c r="R12" s="183"/>
      <c r="S12" s="76" t="s">
        <v>76</v>
      </c>
    </row>
    <row r="13" spans="2:19">
      <c r="B13" s="141" t="s">
        <v>167</v>
      </c>
      <c r="C13" s="91">
        <v>1531</v>
      </c>
      <c r="D13" s="183"/>
      <c r="E13" s="184">
        <v>1532</v>
      </c>
      <c r="F13" s="183"/>
      <c r="G13" s="177">
        <v>1533</v>
      </c>
      <c r="H13" s="183"/>
      <c r="I13" s="177">
        <v>1534</v>
      </c>
      <c r="J13" s="183"/>
      <c r="K13" s="184">
        <v>1535</v>
      </c>
      <c r="L13" s="183"/>
      <c r="M13" s="177">
        <v>1536</v>
      </c>
      <c r="N13" s="183"/>
      <c r="O13" s="177">
        <v>1537</v>
      </c>
      <c r="P13" s="183"/>
      <c r="Q13" s="177">
        <v>1538</v>
      </c>
      <c r="R13" s="183"/>
      <c r="S13" s="76" t="s">
        <v>88</v>
      </c>
    </row>
    <row r="14" spans="2:19">
      <c r="B14" s="141" t="s">
        <v>181</v>
      </c>
      <c r="C14" s="91">
        <v>1539</v>
      </c>
      <c r="D14" s="152">
        <v>0</v>
      </c>
      <c r="E14" s="184">
        <v>1540</v>
      </c>
      <c r="F14" s="152">
        <v>2666664</v>
      </c>
      <c r="G14" s="177">
        <v>1541</v>
      </c>
      <c r="H14" s="183"/>
      <c r="I14" s="177">
        <v>1542</v>
      </c>
      <c r="J14" s="183"/>
      <c r="K14" s="184">
        <v>1543</v>
      </c>
      <c r="L14" s="152">
        <v>0</v>
      </c>
      <c r="M14" s="177">
        <v>1544</v>
      </c>
      <c r="N14" s="183"/>
      <c r="O14" s="177">
        <v>1547</v>
      </c>
      <c r="P14" s="183"/>
      <c r="Q14" s="177">
        <v>1548</v>
      </c>
      <c r="R14" s="183"/>
      <c r="S14" s="76" t="s">
        <v>88</v>
      </c>
    </row>
    <row r="15" spans="2:19" ht="25.5">
      <c r="B15" s="141" t="s">
        <v>182</v>
      </c>
      <c r="C15" s="91">
        <v>1549</v>
      </c>
      <c r="D15" s="183"/>
      <c r="E15" s="184">
        <v>1550</v>
      </c>
      <c r="F15" s="183"/>
      <c r="G15" s="177">
        <v>1551</v>
      </c>
      <c r="H15" s="183"/>
      <c r="I15" s="177">
        <v>1552</v>
      </c>
      <c r="J15" s="183"/>
      <c r="K15" s="184">
        <v>1553</v>
      </c>
      <c r="L15" s="183"/>
      <c r="M15" s="177">
        <v>1554</v>
      </c>
      <c r="N15" s="183"/>
      <c r="O15" s="177">
        <v>1555</v>
      </c>
      <c r="P15" s="183"/>
      <c r="Q15" s="177">
        <v>1556</v>
      </c>
      <c r="R15" s="183"/>
      <c r="S15" s="76" t="s">
        <v>88</v>
      </c>
    </row>
    <row r="16" spans="2:19" ht="25.5">
      <c r="B16" s="141" t="s">
        <v>183</v>
      </c>
      <c r="C16" s="91">
        <v>1557</v>
      </c>
      <c r="D16" s="183"/>
      <c r="E16" s="184">
        <v>1558</v>
      </c>
      <c r="F16" s="152">
        <v>0</v>
      </c>
      <c r="G16" s="179"/>
      <c r="H16" s="180"/>
      <c r="I16" s="179"/>
      <c r="J16" s="180"/>
      <c r="K16" s="184">
        <v>1559</v>
      </c>
      <c r="L16" s="183"/>
      <c r="M16" s="177">
        <v>1560</v>
      </c>
      <c r="N16" s="183"/>
      <c r="O16" s="177">
        <v>1561</v>
      </c>
      <c r="P16" s="183"/>
      <c r="Q16" s="177">
        <v>1562</v>
      </c>
      <c r="R16" s="183"/>
      <c r="S16" s="76" t="s">
        <v>88</v>
      </c>
    </row>
    <row r="17" spans="2:19">
      <c r="B17" s="141" t="s">
        <v>170</v>
      </c>
      <c r="C17" s="91">
        <v>1563</v>
      </c>
      <c r="D17" s="183">
        <f>+D10-D14</f>
        <v>0</v>
      </c>
      <c r="E17" s="184">
        <v>1564</v>
      </c>
      <c r="F17" s="183">
        <f>+F5+F10+F11-F14-F16</f>
        <v>171540</v>
      </c>
      <c r="G17" s="184">
        <v>1565</v>
      </c>
      <c r="H17" s="183"/>
      <c r="I17" s="184">
        <v>1566</v>
      </c>
      <c r="J17" s="183">
        <f>+J5+J11</f>
        <v>0</v>
      </c>
      <c r="K17" s="184">
        <v>1567</v>
      </c>
      <c r="L17" s="183">
        <f>+L10-L14</f>
        <v>0</v>
      </c>
      <c r="M17" s="177">
        <v>1568</v>
      </c>
      <c r="N17" s="183"/>
      <c r="O17" s="177">
        <v>1569</v>
      </c>
      <c r="P17" s="183">
        <f>+P5+P11</f>
        <v>0</v>
      </c>
      <c r="Q17" s="177">
        <v>1570</v>
      </c>
      <c r="R17" s="183"/>
      <c r="S17" s="76" t="s">
        <v>86</v>
      </c>
    </row>
    <row r="18" spans="2:19" ht="16.5" thickBot="1">
      <c r="B18" s="161" t="s">
        <v>184</v>
      </c>
      <c r="C18" s="136">
        <v>1368</v>
      </c>
      <c r="D18" s="185"/>
      <c r="E18" s="186">
        <v>1371</v>
      </c>
      <c r="F18" s="185"/>
      <c r="G18" s="186">
        <v>1571</v>
      </c>
      <c r="H18" s="185"/>
      <c r="I18" s="186">
        <v>1572</v>
      </c>
      <c r="J18" s="185"/>
      <c r="K18" s="187"/>
      <c r="L18" s="188"/>
      <c r="M18" s="187"/>
      <c r="N18" s="187"/>
      <c r="O18" s="187"/>
      <c r="P18" s="187"/>
      <c r="Q18" s="187"/>
      <c r="R18" s="187"/>
      <c r="S18" s="113" t="s">
        <v>86</v>
      </c>
    </row>
    <row r="19" spans="2:19">
      <c r="B19" s="64"/>
      <c r="C19" s="64"/>
      <c r="D19" s="64"/>
      <c r="E19" s="64"/>
      <c r="F19" s="64"/>
      <c r="G19" s="64"/>
      <c r="H19" s="64"/>
      <c r="I19" s="64"/>
      <c r="J19" s="64"/>
      <c r="K19" s="64"/>
      <c r="L19" s="64"/>
      <c r="M19" s="64"/>
      <c r="N19" s="64"/>
      <c r="O19" s="64"/>
      <c r="P19" s="64"/>
      <c r="Q19" s="64"/>
      <c r="R19" s="64"/>
      <c r="S19" s="64"/>
    </row>
    <row r="20" spans="2:19">
      <c r="B20" s="129"/>
    </row>
  </sheetData>
  <mergeCells count="13">
    <mergeCell ref="B2:B4"/>
    <mergeCell ref="C2:L2"/>
    <mergeCell ref="M2:R2"/>
    <mergeCell ref="C3:F3"/>
    <mergeCell ref="G3:J3"/>
    <mergeCell ref="K3:L4"/>
    <mergeCell ref="M3:N4"/>
    <mergeCell ref="O3:P4"/>
    <mergeCell ref="Q3:R4"/>
    <mergeCell ref="C4:D4"/>
    <mergeCell ref="E4:F4"/>
    <mergeCell ref="G4:H4"/>
    <mergeCell ref="I4:J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EE283C-8F1D-4072-B25E-123B9395B04E}">
  <dimension ref="B2:L14"/>
  <sheetViews>
    <sheetView workbookViewId="0">
      <selection activeCell="C11" sqref="C11"/>
    </sheetView>
  </sheetViews>
  <sheetFormatPr baseColWidth="10" defaultColWidth="8.7109375" defaultRowHeight="15"/>
  <cols>
    <col min="1" max="1" width="2.42578125" customWidth="1"/>
    <col min="2" max="2" width="24.28515625" bestFit="1" customWidth="1"/>
    <col min="3" max="3" width="13" customWidth="1"/>
    <col min="4" max="4" width="17.42578125" customWidth="1"/>
    <col min="5" max="5" width="10.28515625" customWidth="1"/>
    <col min="6" max="6" width="13.7109375" customWidth="1"/>
    <col min="7" max="7" width="2.42578125" customWidth="1"/>
    <col min="8" max="10" width="13.28515625" customWidth="1"/>
    <col min="11" max="11" width="12.7109375" customWidth="1"/>
    <col min="12" max="12" width="9.42578125" bestFit="1" customWidth="1"/>
  </cols>
  <sheetData>
    <row r="2" spans="2:12">
      <c r="B2" s="491" t="s">
        <v>185</v>
      </c>
      <c r="C2" s="492"/>
      <c r="D2" s="491" t="s">
        <v>186</v>
      </c>
      <c r="E2" s="493"/>
      <c r="F2" s="492"/>
      <c r="G2" s="64"/>
      <c r="H2" s="494" t="s">
        <v>187</v>
      </c>
      <c r="I2" s="494"/>
      <c r="J2" s="494"/>
      <c r="K2" s="494"/>
    </row>
    <row r="3" spans="2:12" ht="51">
      <c r="B3" s="495" t="s">
        <v>188</v>
      </c>
      <c r="C3" s="496"/>
      <c r="D3" s="189" t="s">
        <v>189</v>
      </c>
      <c r="E3" s="189" t="s">
        <v>190</v>
      </c>
      <c r="F3" s="189" t="s">
        <v>191</v>
      </c>
      <c r="G3" s="64"/>
      <c r="H3" s="189" t="s">
        <v>192</v>
      </c>
      <c r="I3" s="189" t="s">
        <v>193</v>
      </c>
      <c r="J3" s="189" t="s">
        <v>46</v>
      </c>
      <c r="K3" s="189" t="s">
        <v>191</v>
      </c>
    </row>
    <row r="4" spans="2:12">
      <c r="B4" s="190" t="s">
        <v>194</v>
      </c>
      <c r="C4" s="191">
        <v>44489</v>
      </c>
      <c r="D4" s="192"/>
      <c r="E4" s="192">
        <f>-[1]RTRE!H19</f>
        <v>0</v>
      </c>
      <c r="F4" s="192">
        <f>SUM(D4:E4)</f>
        <v>0</v>
      </c>
      <c r="G4" s="64"/>
      <c r="H4" s="192"/>
      <c r="I4" s="192"/>
      <c r="J4" s="192"/>
      <c r="K4" s="192">
        <f>SUM(H4:J4)</f>
        <v>0</v>
      </c>
    </row>
    <row r="5" spans="2:12">
      <c r="B5" s="193" t="s">
        <v>195</v>
      </c>
      <c r="C5" s="194">
        <v>44520</v>
      </c>
      <c r="D5" s="192"/>
      <c r="E5" s="192"/>
      <c r="F5" s="192">
        <f>SUM(D5:E5)</f>
        <v>0</v>
      </c>
      <c r="G5" s="64"/>
      <c r="H5" s="192"/>
      <c r="I5" s="192"/>
      <c r="J5" s="192"/>
      <c r="K5" s="192">
        <f>SUM(H5:J5)</f>
        <v>0</v>
      </c>
    </row>
    <row r="6" spans="2:12" ht="15.75" thickBot="1">
      <c r="B6" s="195" t="s">
        <v>196</v>
      </c>
      <c r="C6" s="196"/>
      <c r="D6" s="197">
        <f>SUM(D4:D5)</f>
        <v>0</v>
      </c>
      <c r="E6" s="197">
        <f>SUM(E4:E5)</f>
        <v>0</v>
      </c>
      <c r="F6" s="197">
        <f>SUM(F4:F5)</f>
        <v>0</v>
      </c>
      <c r="G6" s="64"/>
      <c r="H6" s="197">
        <f>SUM(H4:H5)</f>
        <v>0</v>
      </c>
      <c r="I6" s="197">
        <f>SUM(I4:I5)</f>
        <v>0</v>
      </c>
      <c r="J6" s="197">
        <f t="shared" ref="J6" si="0">SUM(J4:J5)</f>
        <v>0</v>
      </c>
      <c r="K6" s="197">
        <f>SUM(K4:K5)</f>
        <v>0</v>
      </c>
      <c r="L6" s="198"/>
    </row>
    <row r="7" spans="2:12" ht="15.75" thickTop="1">
      <c r="B7" s="64"/>
      <c r="C7" s="64"/>
      <c r="D7" s="64"/>
      <c r="E7" s="64"/>
      <c r="F7" s="64"/>
      <c r="G7" s="64"/>
      <c r="H7" s="64"/>
      <c r="I7" s="64"/>
      <c r="J7" s="64"/>
      <c r="K7" s="64"/>
    </row>
    <row r="8" spans="2:12">
      <c r="B8" s="64"/>
      <c r="C8" s="64"/>
      <c r="D8" s="64"/>
      <c r="E8" s="64"/>
      <c r="F8" s="64"/>
      <c r="G8" s="64"/>
      <c r="H8" s="64"/>
      <c r="I8" s="64"/>
      <c r="J8" s="64"/>
      <c r="K8" s="64"/>
    </row>
    <row r="9" spans="2:12">
      <c r="B9" s="491" t="s">
        <v>197</v>
      </c>
      <c r="C9" s="492"/>
      <c r="D9" s="491" t="s">
        <v>186</v>
      </c>
      <c r="E9" s="493"/>
      <c r="F9" s="492"/>
      <c r="G9" s="64"/>
      <c r="H9" s="494" t="s">
        <v>187</v>
      </c>
      <c r="I9" s="494"/>
      <c r="J9" s="494"/>
      <c r="K9" s="494"/>
    </row>
    <row r="10" spans="2:12" ht="51">
      <c r="B10" s="489" t="s">
        <v>188</v>
      </c>
      <c r="C10" s="490"/>
      <c r="D10" s="189" t="s">
        <v>189</v>
      </c>
      <c r="E10" s="189" t="s">
        <v>190</v>
      </c>
      <c r="F10" s="189" t="s">
        <v>198</v>
      </c>
      <c r="G10" s="64"/>
      <c r="H10" s="189" t="s">
        <v>192</v>
      </c>
      <c r="I10" s="189" t="s">
        <v>193</v>
      </c>
      <c r="J10" s="189" t="s">
        <v>46</v>
      </c>
      <c r="K10" s="189" t="s">
        <v>198</v>
      </c>
    </row>
    <row r="11" spans="2:12">
      <c r="B11" s="190" t="s">
        <v>194</v>
      </c>
      <c r="C11" s="199">
        <v>1.018</v>
      </c>
      <c r="D11" s="192">
        <f>ROUND(+D4*C11,0)</f>
        <v>0</v>
      </c>
      <c r="E11" s="192">
        <f>ROUND(+E4*C11,0)</f>
        <v>0</v>
      </c>
      <c r="F11" s="192">
        <f>SUM(D11:E11)</f>
        <v>0</v>
      </c>
      <c r="G11" s="64"/>
      <c r="H11" s="192">
        <f>ROUND(+H4*C11,0)</f>
        <v>0</v>
      </c>
      <c r="I11" s="192">
        <f>ROUND(+I4*C11,0)</f>
        <v>0</v>
      </c>
      <c r="J11" s="192">
        <f>ROUND(+J4*C11,0)</f>
        <v>0</v>
      </c>
      <c r="K11" s="192">
        <f>SUM(H11:J11)</f>
        <v>0</v>
      </c>
    </row>
    <row r="12" spans="2:12">
      <c r="B12" s="193" t="s">
        <v>195</v>
      </c>
      <c r="C12" s="200">
        <v>1.0049999999999999</v>
      </c>
      <c r="D12" s="192">
        <f>ROUND(+D5*C12,0)</f>
        <v>0</v>
      </c>
      <c r="E12" s="192">
        <f>ROUND(+E5*D12,0)</f>
        <v>0</v>
      </c>
      <c r="F12" s="192">
        <f>SUM(D12:E12)</f>
        <v>0</v>
      </c>
      <c r="G12" s="64"/>
      <c r="H12" s="192">
        <f>ROUND(+H5*C12,0)</f>
        <v>0</v>
      </c>
      <c r="I12" s="192">
        <f>ROUND(+I5*C12,0)</f>
        <v>0</v>
      </c>
      <c r="J12" s="192">
        <f>ROUND(+J5*C12,0)</f>
        <v>0</v>
      </c>
      <c r="K12" s="192">
        <f>SUM(H12:J12)</f>
        <v>0</v>
      </c>
    </row>
    <row r="13" spans="2:12" ht="15.75" thickBot="1">
      <c r="B13" s="195" t="s">
        <v>196</v>
      </c>
      <c r="C13" s="196"/>
      <c r="D13" s="197">
        <f>SUM(D11:D12)</f>
        <v>0</v>
      </c>
      <c r="E13" s="197">
        <f>SUM(E11:E12)</f>
        <v>0</v>
      </c>
      <c r="F13" s="197">
        <f>SUM(F11:F12)</f>
        <v>0</v>
      </c>
      <c r="G13" s="64"/>
      <c r="H13" s="197">
        <f>SUM(H11:H12)</f>
        <v>0</v>
      </c>
      <c r="I13" s="197">
        <f>SUM(I11:I12)</f>
        <v>0</v>
      </c>
      <c r="J13" s="197">
        <f>SUM(J11:J12)</f>
        <v>0</v>
      </c>
      <c r="K13" s="197">
        <f>SUM(K11:K12)</f>
        <v>0</v>
      </c>
    </row>
    <row r="14" spans="2:12" ht="15.75" thickTop="1"/>
  </sheetData>
  <mergeCells count="8">
    <mergeCell ref="B10:C10"/>
    <mergeCell ref="B2:C2"/>
    <mergeCell ref="D2:F2"/>
    <mergeCell ref="H2:K2"/>
    <mergeCell ref="B3:C3"/>
    <mergeCell ref="B9:C9"/>
    <mergeCell ref="D9:F9"/>
    <mergeCell ref="H9:K9"/>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D5DD8C-1EC3-4699-BF36-B246E9C73695}">
  <dimension ref="B2:AK58"/>
  <sheetViews>
    <sheetView topLeftCell="D20" workbookViewId="0">
      <selection activeCell="C27" sqref="C27"/>
    </sheetView>
  </sheetViews>
  <sheetFormatPr baseColWidth="10" defaultColWidth="11.42578125" defaultRowHeight="15"/>
  <cols>
    <col min="1" max="1" width="4.7109375" style="201" customWidth="1"/>
    <col min="2" max="2" width="16.28515625" style="201" customWidth="1"/>
    <col min="3" max="4" width="16.42578125" style="201" customWidth="1"/>
    <col min="5" max="5" width="13.42578125" style="201" customWidth="1"/>
    <col min="6" max="6" width="17" style="201" customWidth="1"/>
    <col min="7" max="7" width="18.7109375" style="201" customWidth="1"/>
    <col min="8" max="8" width="15" style="201" customWidth="1"/>
    <col min="9" max="9" width="15.42578125" style="201" customWidth="1"/>
    <col min="10" max="10" width="23.42578125" style="201" customWidth="1"/>
    <col min="11" max="11" width="20.42578125" style="201" customWidth="1"/>
    <col min="12" max="12" width="19.42578125" style="201" customWidth="1"/>
    <col min="13" max="14" width="15.42578125" style="201" customWidth="1"/>
    <col min="15" max="16" width="18.42578125" style="201" customWidth="1"/>
    <col min="17" max="17" width="15.7109375" style="201" customWidth="1"/>
    <col min="18" max="18" width="16.42578125" style="201" customWidth="1"/>
    <col min="19" max="19" width="15.42578125" style="201" customWidth="1"/>
    <col min="20" max="20" width="16.42578125" style="201" customWidth="1"/>
    <col min="21" max="21" width="15.42578125" style="201" customWidth="1"/>
    <col min="22" max="26" width="15" style="201" customWidth="1"/>
    <col min="27" max="27" width="16.42578125" style="201" customWidth="1"/>
    <col min="28" max="31" width="13.42578125" style="201" customWidth="1"/>
    <col min="32" max="32" width="17.42578125" style="201" customWidth="1"/>
    <col min="33" max="33" width="12.42578125" style="201" customWidth="1"/>
    <col min="34" max="34" width="13.42578125" style="201" customWidth="1"/>
    <col min="35" max="35" width="11.42578125" style="201"/>
    <col min="36" max="36" width="12.42578125" style="201" customWidth="1"/>
    <col min="37" max="37" width="14.42578125" style="201" customWidth="1"/>
    <col min="38" max="47" width="11.42578125" style="201"/>
    <col min="48" max="48" width="13" style="201" customWidth="1"/>
    <col min="49" max="16384" width="11.42578125" style="201"/>
  </cols>
  <sheetData>
    <row r="2" spans="2:35" ht="18.75" customHeight="1">
      <c r="D2" s="497"/>
      <c r="E2" s="497"/>
      <c r="F2" s="497"/>
      <c r="G2" s="497"/>
      <c r="H2" s="497"/>
      <c r="I2" s="497"/>
      <c r="J2" s="497"/>
      <c r="K2" s="497"/>
      <c r="L2" s="497"/>
      <c r="M2" s="497"/>
    </row>
    <row r="3" spans="2:35" ht="23.25" customHeight="1">
      <c r="D3" s="497"/>
      <c r="E3" s="497"/>
      <c r="F3" s="497"/>
      <c r="G3" s="497"/>
      <c r="H3" s="497"/>
      <c r="I3" s="497"/>
      <c r="J3" s="497"/>
      <c r="K3" s="497"/>
      <c r="L3" s="497"/>
      <c r="M3" s="497"/>
    </row>
    <row r="4" spans="2:35" ht="21">
      <c r="D4" s="202"/>
      <c r="E4" s="203"/>
      <c r="F4" s="203"/>
    </row>
    <row r="5" spans="2:35" s="206" customFormat="1" ht="16.5" customHeight="1">
      <c r="B5" s="204" t="s">
        <v>199</v>
      </c>
      <c r="C5" s="204"/>
      <c r="D5" s="204"/>
      <c r="E5" s="204"/>
      <c r="F5" s="204"/>
      <c r="G5" s="204"/>
      <c r="H5" s="204"/>
      <c r="I5" s="204"/>
      <c r="J5" s="204"/>
      <c r="K5" s="204"/>
      <c r="L5" s="204"/>
      <c r="M5" s="204"/>
      <c r="N5" s="204"/>
      <c r="O5" s="204"/>
      <c r="P5" s="204"/>
      <c r="Q5" s="205"/>
      <c r="R5" s="205"/>
      <c r="S5" s="205"/>
      <c r="T5" s="205"/>
      <c r="U5" s="205"/>
      <c r="V5" s="205"/>
      <c r="W5" s="205"/>
      <c r="X5" s="205"/>
      <c r="Y5" s="205"/>
      <c r="Z5" s="205"/>
      <c r="AA5" s="205"/>
      <c r="AB5" s="205"/>
      <c r="AC5" s="205"/>
      <c r="AD5" s="205"/>
      <c r="AE5" s="205"/>
      <c r="AF5" s="205"/>
      <c r="AG5" s="205"/>
      <c r="AH5" s="205"/>
      <c r="AI5" s="205"/>
    </row>
    <row r="6" spans="2:35">
      <c r="B6" s="204"/>
      <c r="C6" s="204"/>
      <c r="D6" s="204"/>
      <c r="E6" s="204"/>
      <c r="F6" s="204"/>
      <c r="G6" s="204"/>
      <c r="H6" s="204"/>
      <c r="I6" s="204"/>
      <c r="J6" s="204"/>
      <c r="K6" s="204"/>
      <c r="L6" s="204"/>
      <c r="M6" s="204"/>
      <c r="N6" s="204"/>
      <c r="O6" s="204"/>
      <c r="P6" s="204"/>
      <c r="Q6" s="205"/>
      <c r="R6" s="205"/>
      <c r="S6" s="205"/>
      <c r="T6" s="205"/>
      <c r="U6" s="205"/>
      <c r="V6" s="205"/>
      <c r="W6" s="205"/>
      <c r="X6" s="205"/>
      <c r="Y6" s="205"/>
      <c r="Z6" s="205"/>
      <c r="AA6" s="205"/>
      <c r="AB6" s="205"/>
      <c r="AC6" s="205"/>
      <c r="AD6" s="205"/>
      <c r="AE6" s="205"/>
      <c r="AF6" s="205"/>
      <c r="AG6" s="205"/>
      <c r="AH6" s="207" t="s">
        <v>200</v>
      </c>
      <c r="AI6" s="205"/>
    </row>
    <row r="7" spans="2:35">
      <c r="B7" s="208" t="s">
        <v>201</v>
      </c>
      <c r="C7" s="209"/>
      <c r="D7" s="209"/>
      <c r="E7" s="204"/>
      <c r="F7" s="204"/>
      <c r="G7" s="204"/>
      <c r="H7" s="204"/>
      <c r="I7" s="204"/>
      <c r="J7" s="204"/>
      <c r="K7" s="204"/>
      <c r="L7" s="204"/>
      <c r="M7" s="204"/>
      <c r="N7" s="204"/>
      <c r="O7" s="204"/>
      <c r="P7" s="204"/>
      <c r="Q7" s="205"/>
      <c r="R7" s="205"/>
      <c r="S7" s="205"/>
      <c r="T7" s="205"/>
      <c r="U7" s="205"/>
      <c r="V7" s="205"/>
      <c r="W7" s="205"/>
      <c r="X7" s="205"/>
      <c r="Y7" s="205"/>
      <c r="Z7" s="205"/>
      <c r="AA7" s="205"/>
      <c r="AB7" s="205"/>
      <c r="AC7" s="205"/>
      <c r="AD7" s="205"/>
      <c r="AE7" s="210"/>
      <c r="AF7" s="205"/>
      <c r="AG7" s="211" t="s">
        <v>202</v>
      </c>
      <c r="AH7" s="212"/>
      <c r="AI7" s="205"/>
    </row>
    <row r="8" spans="2:35">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row>
    <row r="9" spans="2:35" ht="15" customHeight="1">
      <c r="B9" s="213" t="s">
        <v>203</v>
      </c>
      <c r="C9" s="214"/>
      <c r="D9" s="498" t="s">
        <v>204</v>
      </c>
      <c r="E9" s="499"/>
      <c r="F9" s="500"/>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row>
    <row r="10" spans="2:35">
      <c r="B10" s="501" t="s">
        <v>205</v>
      </c>
      <c r="C10" s="502"/>
      <c r="D10" s="498" t="s">
        <v>206</v>
      </c>
      <c r="E10" s="499"/>
      <c r="F10" s="500"/>
      <c r="G10" s="205"/>
      <c r="H10" s="205"/>
      <c r="I10" s="205"/>
      <c r="J10" s="205"/>
      <c r="K10" s="205"/>
      <c r="L10" s="205"/>
      <c r="M10" s="205"/>
      <c r="N10" s="205"/>
      <c r="O10" s="205"/>
      <c r="P10" s="205"/>
      <c r="Q10" s="205"/>
      <c r="R10" s="205"/>
      <c r="S10" s="205"/>
      <c r="T10" s="205"/>
      <c r="U10" s="205"/>
      <c r="V10" s="205"/>
      <c r="W10" s="205"/>
      <c r="X10" s="205"/>
      <c r="Y10" s="205"/>
      <c r="Z10" s="205"/>
      <c r="AA10" s="205"/>
      <c r="AB10" s="205"/>
      <c r="AC10" s="205"/>
      <c r="AD10" s="205"/>
      <c r="AE10" s="205"/>
      <c r="AF10" s="205"/>
      <c r="AG10" s="205"/>
      <c r="AH10" s="205"/>
      <c r="AI10" s="205"/>
    </row>
    <row r="11" spans="2:35" ht="15" customHeight="1">
      <c r="B11" s="213" t="s">
        <v>207</v>
      </c>
      <c r="C11" s="214"/>
      <c r="D11" s="498" t="s">
        <v>208</v>
      </c>
      <c r="E11" s="499"/>
      <c r="F11" s="500"/>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row>
    <row r="12" spans="2:35">
      <c r="B12" s="213"/>
      <c r="C12" s="214"/>
      <c r="D12" s="213"/>
      <c r="E12" s="215"/>
      <c r="F12" s="214"/>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row>
    <row r="13" spans="2:35">
      <c r="B13" s="213" t="s">
        <v>209</v>
      </c>
      <c r="C13" s="214"/>
      <c r="D13" s="498" t="s">
        <v>210</v>
      </c>
      <c r="E13" s="499"/>
      <c r="F13" s="500"/>
      <c r="G13" s="205"/>
      <c r="H13" s="205"/>
      <c r="I13" s="205"/>
      <c r="J13" s="205"/>
      <c r="K13" s="205"/>
      <c r="L13" s="205"/>
      <c r="M13" s="205"/>
      <c r="N13" s="205"/>
      <c r="O13" s="205"/>
      <c r="P13" s="205"/>
      <c r="Q13" s="205"/>
      <c r="R13" s="205"/>
      <c r="S13" s="205"/>
      <c r="T13" s="205"/>
      <c r="U13" s="205"/>
      <c r="V13" s="205"/>
      <c r="W13" s="205"/>
      <c r="X13" s="205"/>
      <c r="Y13" s="205"/>
      <c r="Z13" s="205"/>
      <c r="AA13" s="205"/>
      <c r="AB13" s="205"/>
      <c r="AC13" s="205"/>
      <c r="AD13" s="205"/>
      <c r="AE13" s="205"/>
      <c r="AF13" s="205"/>
      <c r="AG13" s="205"/>
      <c r="AH13" s="205"/>
      <c r="AI13" s="205"/>
    </row>
    <row r="14" spans="2:35">
      <c r="B14" s="213"/>
      <c r="C14" s="214"/>
      <c r="D14" s="498"/>
      <c r="E14" s="499"/>
      <c r="F14" s="500"/>
      <c r="G14" s="205"/>
      <c r="H14" s="205"/>
      <c r="I14" s="205"/>
      <c r="J14" s="205"/>
      <c r="K14" s="205"/>
      <c r="L14" s="205"/>
      <c r="M14" s="205"/>
      <c r="N14" s="205"/>
      <c r="O14" s="205"/>
      <c r="P14" s="205"/>
      <c r="Q14" s="205"/>
      <c r="R14" s="205"/>
      <c r="S14" s="205"/>
      <c r="T14" s="205"/>
      <c r="U14" s="205"/>
      <c r="V14" s="205"/>
      <c r="W14" s="205"/>
      <c r="X14" s="205"/>
      <c r="Y14" s="205"/>
      <c r="Z14" s="205"/>
      <c r="AA14" s="205"/>
      <c r="AB14" s="205"/>
      <c r="AC14" s="205"/>
      <c r="AD14" s="205"/>
      <c r="AE14" s="205"/>
      <c r="AF14" s="205"/>
      <c r="AG14" s="205"/>
      <c r="AH14" s="205"/>
      <c r="AI14" s="205"/>
    </row>
    <row r="15" spans="2:35">
      <c r="B15" s="205"/>
      <c r="C15" s="205"/>
      <c r="D15" s="205"/>
      <c r="E15" s="205"/>
      <c r="F15" s="205"/>
      <c r="G15" s="205"/>
      <c r="H15" s="205"/>
      <c r="I15" s="205"/>
      <c r="J15" s="205"/>
      <c r="K15" s="205"/>
      <c r="L15" s="205"/>
      <c r="M15" s="205"/>
      <c r="N15" s="205"/>
      <c r="O15" s="205"/>
      <c r="P15" s="205"/>
      <c r="Q15" s="205"/>
      <c r="R15" s="205"/>
      <c r="S15" s="205"/>
      <c r="T15" s="205"/>
      <c r="U15" s="205"/>
      <c r="V15" s="205"/>
      <c r="W15" s="205"/>
      <c r="X15" s="205"/>
      <c r="Y15" s="205"/>
      <c r="Z15" s="205"/>
      <c r="AA15" s="205"/>
      <c r="AB15" s="205"/>
      <c r="AC15" s="205"/>
      <c r="AD15" s="205"/>
      <c r="AE15" s="205"/>
      <c r="AF15" s="205"/>
      <c r="AG15" s="205"/>
      <c r="AH15" s="205"/>
      <c r="AI15" s="205"/>
    </row>
    <row r="16" spans="2:3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row>
    <row r="17" spans="2:35">
      <c r="B17" s="209" t="s">
        <v>211</v>
      </c>
      <c r="C17" s="209" t="s">
        <v>212</v>
      </c>
      <c r="D17" s="209"/>
      <c r="E17" s="209"/>
      <c r="F17" s="209"/>
      <c r="G17" s="209"/>
      <c r="H17" s="209"/>
      <c r="I17" s="209"/>
      <c r="J17" s="209"/>
      <c r="K17" s="209"/>
      <c r="L17" s="209"/>
      <c r="M17" s="209"/>
      <c r="N17" s="209"/>
      <c r="O17" s="209"/>
      <c r="P17" s="209"/>
      <c r="Q17" s="209"/>
      <c r="R17" s="209"/>
      <c r="S17" s="209"/>
      <c r="T17" s="209"/>
      <c r="U17" s="209"/>
      <c r="V17" s="209"/>
      <c r="W17" s="209"/>
      <c r="X17" s="209"/>
      <c r="Y17" s="209"/>
      <c r="Z17" s="209"/>
      <c r="AA17" s="209"/>
      <c r="AB17" s="209"/>
      <c r="AC17" s="209"/>
      <c r="AD17" s="209"/>
      <c r="AE17" s="209"/>
      <c r="AF17" s="209"/>
      <c r="AG17" s="209"/>
      <c r="AH17" s="209"/>
      <c r="AI17" s="209"/>
    </row>
    <row r="18" spans="2:35" ht="21.75" customHeight="1">
      <c r="B18" s="503" t="s">
        <v>213</v>
      </c>
      <c r="C18" s="503" t="s">
        <v>214</v>
      </c>
      <c r="D18" s="503" t="s">
        <v>215</v>
      </c>
      <c r="E18" s="504" t="s">
        <v>216</v>
      </c>
      <c r="F18" s="505" t="s">
        <v>217</v>
      </c>
      <c r="G18" s="505"/>
      <c r="H18" s="505"/>
      <c r="I18" s="505"/>
      <c r="J18" s="505"/>
      <c r="K18" s="505"/>
      <c r="L18" s="505"/>
      <c r="M18" s="505"/>
      <c r="N18" s="505"/>
      <c r="O18" s="505"/>
      <c r="P18" s="505"/>
      <c r="Q18" s="505"/>
      <c r="R18" s="504" t="s">
        <v>218</v>
      </c>
      <c r="S18" s="504"/>
      <c r="T18" s="504"/>
      <c r="U18" s="504"/>
      <c r="V18" s="504"/>
      <c r="W18" s="504"/>
      <c r="X18" s="504"/>
      <c r="Y18" s="504"/>
      <c r="Z18" s="504"/>
      <c r="AA18" s="504"/>
      <c r="AB18" s="504"/>
      <c r="AC18" s="504"/>
      <c r="AD18" s="504"/>
      <c r="AE18" s="504"/>
      <c r="AF18" s="504"/>
      <c r="AG18" s="504" t="s">
        <v>219</v>
      </c>
      <c r="AH18" s="504" t="s">
        <v>220</v>
      </c>
      <c r="AI18" s="209"/>
    </row>
    <row r="19" spans="2:35" s="218" customFormat="1" ht="27" customHeight="1">
      <c r="B19" s="503"/>
      <c r="C19" s="503"/>
      <c r="D19" s="503"/>
      <c r="E19" s="504"/>
      <c r="F19" s="503" t="s">
        <v>221</v>
      </c>
      <c r="G19" s="503"/>
      <c r="H19" s="503"/>
      <c r="I19" s="503"/>
      <c r="J19" s="515" t="s">
        <v>222</v>
      </c>
      <c r="K19" s="516"/>
      <c r="L19" s="516"/>
      <c r="M19" s="516"/>
      <c r="N19" s="516"/>
      <c r="O19" s="216"/>
      <c r="P19" s="216"/>
      <c r="Q19" s="216"/>
      <c r="R19" s="517" t="s">
        <v>223</v>
      </c>
      <c r="S19" s="518"/>
      <c r="T19" s="518"/>
      <c r="U19" s="518"/>
      <c r="V19" s="518"/>
      <c r="W19" s="518"/>
      <c r="X19" s="518"/>
      <c r="Y19" s="518"/>
      <c r="Z19" s="519"/>
      <c r="AA19" s="517" t="s">
        <v>224</v>
      </c>
      <c r="AB19" s="518"/>
      <c r="AC19" s="518"/>
      <c r="AD19" s="518"/>
      <c r="AE19" s="519"/>
      <c r="AF19" s="504" t="s">
        <v>225</v>
      </c>
      <c r="AG19" s="504"/>
      <c r="AH19" s="504"/>
      <c r="AI19" s="217"/>
    </row>
    <row r="20" spans="2:35" s="219" customFormat="1" ht="55.5" customHeight="1">
      <c r="B20" s="503"/>
      <c r="C20" s="503"/>
      <c r="D20" s="503"/>
      <c r="E20" s="504"/>
      <c r="F20" s="503"/>
      <c r="G20" s="503"/>
      <c r="H20" s="503"/>
      <c r="I20" s="503"/>
      <c r="J20" s="520" t="s">
        <v>226</v>
      </c>
      <c r="K20" s="521"/>
      <c r="L20" s="521"/>
      <c r="M20" s="521"/>
      <c r="N20" s="521"/>
      <c r="O20" s="522" t="s">
        <v>227</v>
      </c>
      <c r="P20" s="512"/>
      <c r="Q20" s="506" t="s">
        <v>228</v>
      </c>
      <c r="R20" s="517" t="s">
        <v>229</v>
      </c>
      <c r="S20" s="518"/>
      <c r="T20" s="518"/>
      <c r="U20" s="518"/>
      <c r="V20" s="518"/>
      <c r="W20" s="519"/>
      <c r="X20" s="517" t="s">
        <v>230</v>
      </c>
      <c r="Y20" s="519"/>
      <c r="Z20" s="509" t="s">
        <v>231</v>
      </c>
      <c r="AA20" s="517" t="s">
        <v>229</v>
      </c>
      <c r="AB20" s="519"/>
      <c r="AC20" s="517" t="s">
        <v>230</v>
      </c>
      <c r="AD20" s="519"/>
      <c r="AE20" s="509" t="s">
        <v>231</v>
      </c>
      <c r="AF20" s="504"/>
      <c r="AG20" s="504"/>
      <c r="AH20" s="504"/>
      <c r="AI20" s="217"/>
    </row>
    <row r="21" spans="2:35" s="219" customFormat="1" ht="56.25" customHeight="1">
      <c r="B21" s="503"/>
      <c r="C21" s="503"/>
      <c r="D21" s="503"/>
      <c r="E21" s="504"/>
      <c r="F21" s="503"/>
      <c r="G21" s="503"/>
      <c r="H21" s="503"/>
      <c r="I21" s="503"/>
      <c r="J21" s="509" t="s">
        <v>232</v>
      </c>
      <c r="K21" s="512" t="s">
        <v>233</v>
      </c>
      <c r="L21" s="509" t="s">
        <v>234</v>
      </c>
      <c r="M21" s="506" t="s">
        <v>235</v>
      </c>
      <c r="N21" s="506" t="s">
        <v>236</v>
      </c>
      <c r="O21" s="522" t="s">
        <v>237</v>
      </c>
      <c r="P21" s="506" t="s">
        <v>238</v>
      </c>
      <c r="Q21" s="507"/>
      <c r="R21" s="517" t="s">
        <v>239</v>
      </c>
      <c r="S21" s="519"/>
      <c r="T21" s="517" t="s">
        <v>240</v>
      </c>
      <c r="U21" s="519"/>
      <c r="V21" s="517" t="s">
        <v>241</v>
      </c>
      <c r="W21" s="519"/>
      <c r="X21" s="517" t="s">
        <v>241</v>
      </c>
      <c r="Y21" s="519"/>
      <c r="Z21" s="510"/>
      <c r="AA21" s="504" t="s">
        <v>242</v>
      </c>
      <c r="AB21" s="504" t="s">
        <v>243</v>
      </c>
      <c r="AC21" s="504" t="s">
        <v>242</v>
      </c>
      <c r="AD21" s="504" t="s">
        <v>243</v>
      </c>
      <c r="AE21" s="510"/>
      <c r="AF21" s="504"/>
      <c r="AG21" s="504"/>
      <c r="AH21" s="504"/>
      <c r="AI21" s="217"/>
    </row>
    <row r="22" spans="2:35" s="219" customFormat="1" ht="44.25" customHeight="1">
      <c r="B22" s="503"/>
      <c r="C22" s="503"/>
      <c r="D22" s="503"/>
      <c r="E22" s="504"/>
      <c r="F22" s="504" t="s">
        <v>189</v>
      </c>
      <c r="G22" s="503" t="s">
        <v>244</v>
      </c>
      <c r="H22" s="503" t="s">
        <v>245</v>
      </c>
      <c r="I22" s="503" t="s">
        <v>246</v>
      </c>
      <c r="J22" s="510"/>
      <c r="K22" s="513"/>
      <c r="L22" s="510"/>
      <c r="M22" s="507"/>
      <c r="N22" s="507"/>
      <c r="O22" s="523"/>
      <c r="P22" s="507"/>
      <c r="Q22" s="507"/>
      <c r="R22" s="504" t="s">
        <v>242</v>
      </c>
      <c r="S22" s="504" t="s">
        <v>243</v>
      </c>
      <c r="T22" s="504" t="s">
        <v>242</v>
      </c>
      <c r="U22" s="504" t="s">
        <v>243</v>
      </c>
      <c r="V22" s="504" t="s">
        <v>242</v>
      </c>
      <c r="W22" s="504" t="s">
        <v>243</v>
      </c>
      <c r="X22" s="504" t="s">
        <v>242</v>
      </c>
      <c r="Y22" s="504" t="s">
        <v>243</v>
      </c>
      <c r="Z22" s="510"/>
      <c r="AA22" s="504"/>
      <c r="AB22" s="504"/>
      <c r="AC22" s="504"/>
      <c r="AD22" s="504"/>
      <c r="AE22" s="510"/>
      <c r="AF22" s="504"/>
      <c r="AG22" s="504"/>
      <c r="AH22" s="504"/>
      <c r="AI22" s="217"/>
    </row>
    <row r="23" spans="2:35" s="219" customFormat="1" ht="67.5" customHeight="1">
      <c r="B23" s="503"/>
      <c r="C23" s="503"/>
      <c r="D23" s="503"/>
      <c r="E23" s="504"/>
      <c r="F23" s="504"/>
      <c r="G23" s="503"/>
      <c r="H23" s="503"/>
      <c r="I23" s="503"/>
      <c r="J23" s="511"/>
      <c r="K23" s="514"/>
      <c r="L23" s="511"/>
      <c r="M23" s="508"/>
      <c r="N23" s="508"/>
      <c r="O23" s="524"/>
      <c r="P23" s="508"/>
      <c r="Q23" s="508"/>
      <c r="R23" s="504"/>
      <c r="S23" s="504"/>
      <c r="T23" s="504"/>
      <c r="U23" s="504"/>
      <c r="V23" s="504"/>
      <c r="W23" s="504"/>
      <c r="X23" s="504"/>
      <c r="Y23" s="504"/>
      <c r="Z23" s="511"/>
      <c r="AA23" s="504"/>
      <c r="AB23" s="504"/>
      <c r="AC23" s="504"/>
      <c r="AD23" s="504"/>
      <c r="AE23" s="511"/>
      <c r="AF23" s="504"/>
      <c r="AG23" s="504"/>
      <c r="AH23" s="504"/>
      <c r="AI23" s="217"/>
    </row>
    <row r="24" spans="2:35">
      <c r="B24" s="220" t="s">
        <v>247</v>
      </c>
      <c r="C24" s="220" t="s">
        <v>248</v>
      </c>
      <c r="D24" s="220" t="s">
        <v>249</v>
      </c>
      <c r="E24" s="220" t="s">
        <v>250</v>
      </c>
      <c r="F24" s="220" t="s">
        <v>251</v>
      </c>
      <c r="G24" s="220" t="s">
        <v>252</v>
      </c>
      <c r="H24" s="220" t="s">
        <v>253</v>
      </c>
      <c r="I24" s="220" t="s">
        <v>254</v>
      </c>
      <c r="J24" s="220" t="s">
        <v>255</v>
      </c>
      <c r="K24" s="220" t="s">
        <v>256</v>
      </c>
      <c r="L24" s="220" t="s">
        <v>257</v>
      </c>
      <c r="M24" s="220" t="s">
        <v>258</v>
      </c>
      <c r="N24" s="220" t="s">
        <v>259</v>
      </c>
      <c r="O24" s="220" t="s">
        <v>260</v>
      </c>
      <c r="P24" s="220" t="s">
        <v>261</v>
      </c>
      <c r="Q24" s="220" t="s">
        <v>262</v>
      </c>
      <c r="R24" s="220" t="s">
        <v>263</v>
      </c>
      <c r="S24" s="220" t="s">
        <v>264</v>
      </c>
      <c r="T24" s="220" t="s">
        <v>265</v>
      </c>
      <c r="U24" s="220" t="s">
        <v>266</v>
      </c>
      <c r="V24" s="220" t="s">
        <v>267</v>
      </c>
      <c r="W24" s="220" t="s">
        <v>268</v>
      </c>
      <c r="X24" s="220" t="s">
        <v>269</v>
      </c>
      <c r="Y24" s="220" t="s">
        <v>270</v>
      </c>
      <c r="Z24" s="220" t="s">
        <v>271</v>
      </c>
      <c r="AA24" s="220" t="s">
        <v>272</v>
      </c>
      <c r="AB24" s="220" t="s">
        <v>273</v>
      </c>
      <c r="AC24" s="220" t="s">
        <v>274</v>
      </c>
      <c r="AD24" s="220" t="s">
        <v>275</v>
      </c>
      <c r="AE24" s="220" t="s">
        <v>276</v>
      </c>
      <c r="AF24" s="220" t="s">
        <v>277</v>
      </c>
      <c r="AG24" s="220" t="s">
        <v>278</v>
      </c>
      <c r="AH24" s="220" t="s">
        <v>279</v>
      </c>
      <c r="AI24" s="205"/>
    </row>
    <row r="25" spans="2:35">
      <c r="B25" s="221"/>
      <c r="C25" s="222" t="s">
        <v>280</v>
      </c>
      <c r="D25" s="222"/>
      <c r="E25" s="222"/>
      <c r="F25" s="223"/>
      <c r="G25" s="222"/>
      <c r="H25" s="222"/>
      <c r="I25" s="222"/>
      <c r="J25" s="223">
        <f>M32</f>
        <v>0</v>
      </c>
      <c r="K25" s="222"/>
      <c r="L25" s="222"/>
      <c r="M25" s="222"/>
      <c r="N25" s="222"/>
      <c r="O25" s="222"/>
      <c r="P25" s="222"/>
      <c r="Q25" s="222"/>
      <c r="R25" s="222"/>
      <c r="S25" s="222"/>
      <c r="T25" s="222"/>
      <c r="U25" s="222"/>
      <c r="V25" s="222"/>
      <c r="W25" s="222"/>
      <c r="X25" s="222"/>
      <c r="Y25" s="222"/>
      <c r="Z25" s="222"/>
      <c r="AA25" s="222"/>
      <c r="AB25" s="222"/>
      <c r="AC25" s="222"/>
      <c r="AD25" s="222"/>
      <c r="AE25" s="222"/>
      <c r="AF25" s="222"/>
      <c r="AG25" s="222"/>
      <c r="AH25" s="222">
        <v>1</v>
      </c>
      <c r="AI25" s="205"/>
    </row>
    <row r="26" spans="2:35">
      <c r="B26" s="221"/>
      <c r="C26" s="222" t="s">
        <v>281</v>
      </c>
      <c r="D26" s="222"/>
      <c r="E26" s="222"/>
      <c r="F26" s="223"/>
      <c r="G26" s="222"/>
      <c r="H26" s="222"/>
      <c r="I26" s="222"/>
      <c r="J26" s="222"/>
      <c r="K26" s="222"/>
      <c r="L26" s="222"/>
      <c r="M26" s="222"/>
      <c r="N26" s="222"/>
      <c r="O26" s="222"/>
      <c r="P26" s="222"/>
      <c r="Q26" s="222"/>
      <c r="R26" s="222"/>
      <c r="S26" s="222"/>
      <c r="T26" s="222"/>
      <c r="U26" s="222"/>
      <c r="V26" s="222"/>
      <c r="W26" s="222"/>
      <c r="X26" s="222"/>
      <c r="Y26" s="222"/>
      <c r="Z26" s="222"/>
      <c r="AA26" s="222"/>
      <c r="AB26" s="222"/>
      <c r="AC26" s="222"/>
      <c r="AD26" s="222"/>
      <c r="AE26" s="222"/>
      <c r="AF26" s="222"/>
      <c r="AG26" s="222"/>
      <c r="AH26" s="222">
        <v>2</v>
      </c>
      <c r="AI26" s="205"/>
    </row>
    <row r="27" spans="2:35">
      <c r="B27" s="224"/>
      <c r="C27" s="224"/>
      <c r="D27" s="224"/>
      <c r="E27" s="224"/>
      <c r="F27" s="224"/>
      <c r="G27" s="224"/>
      <c r="H27" s="224"/>
      <c r="I27" s="224"/>
      <c r="J27" s="224"/>
      <c r="K27" s="224"/>
      <c r="L27" s="224"/>
      <c r="M27" s="224"/>
      <c r="N27" s="224"/>
      <c r="O27" s="224"/>
      <c r="P27" s="224"/>
      <c r="Q27" s="224"/>
      <c r="R27" s="224"/>
      <c r="S27" s="224"/>
      <c r="T27" s="224"/>
      <c r="U27" s="224"/>
      <c r="V27" s="224"/>
      <c r="W27" s="224"/>
      <c r="X27" s="224"/>
      <c r="Y27" s="224"/>
      <c r="Z27" s="224"/>
      <c r="AA27" s="224"/>
      <c r="AB27" s="224"/>
      <c r="AC27" s="224"/>
      <c r="AD27" s="224"/>
      <c r="AE27" s="224"/>
      <c r="AF27" s="224"/>
      <c r="AG27" s="224"/>
      <c r="AH27" s="224"/>
      <c r="AI27" s="205"/>
    </row>
    <row r="28" spans="2:35" s="218" customFormat="1">
      <c r="B28" s="225"/>
      <c r="C28" s="225"/>
      <c r="D28" s="225"/>
      <c r="E28" s="225"/>
      <c r="F28" s="225"/>
      <c r="G28" s="225"/>
      <c r="H28" s="225"/>
      <c r="I28" s="225"/>
      <c r="J28" s="225"/>
      <c r="K28" s="226"/>
      <c r="L28" s="225"/>
      <c r="M28" s="225"/>
      <c r="N28" s="225"/>
      <c r="O28" s="225"/>
      <c r="P28" s="225"/>
      <c r="Q28" s="225"/>
      <c r="R28" s="225"/>
      <c r="S28" s="225"/>
      <c r="T28" s="225"/>
      <c r="U28" s="225"/>
      <c r="V28" s="225"/>
      <c r="W28" s="225"/>
      <c r="X28" s="225"/>
      <c r="Y28" s="225"/>
      <c r="Z28" s="225"/>
      <c r="AA28" s="225"/>
      <c r="AB28" s="225"/>
      <c r="AC28" s="225"/>
      <c r="AD28" s="225"/>
      <c r="AE28" s="225"/>
      <c r="AF28" s="225"/>
      <c r="AG28" s="225"/>
      <c r="AH28" s="225"/>
      <c r="AI28" s="225"/>
    </row>
    <row r="29" spans="2:35" s="218" customFormat="1">
      <c r="B29" s="209" t="s">
        <v>282</v>
      </c>
      <c r="C29" s="217" t="s">
        <v>283</v>
      </c>
      <c r="D29" s="217"/>
      <c r="E29" s="217"/>
      <c r="F29" s="217"/>
      <c r="G29" s="217"/>
      <c r="H29" s="225"/>
      <c r="I29" s="225"/>
      <c r="J29" s="225"/>
      <c r="K29" s="225"/>
      <c r="L29" s="225"/>
      <c r="M29" s="225"/>
      <c r="N29" s="225"/>
      <c r="O29" s="225"/>
      <c r="P29" s="225"/>
      <c r="Q29" s="225"/>
      <c r="R29" s="225"/>
      <c r="S29" s="225"/>
      <c r="T29" s="225"/>
      <c r="U29" s="225"/>
      <c r="V29" s="225"/>
      <c r="W29" s="225"/>
      <c r="X29" s="225"/>
      <c r="Y29" s="225"/>
      <c r="Z29" s="225"/>
      <c r="AA29" s="225"/>
      <c r="AB29" s="225"/>
      <c r="AC29" s="225"/>
      <c r="AD29" s="225"/>
      <c r="AE29" s="225"/>
      <c r="AF29" s="225"/>
      <c r="AG29" s="225"/>
      <c r="AH29" s="225"/>
      <c r="AI29" s="225"/>
    </row>
    <row r="30" spans="2:35" s="218" customFormat="1" ht="15" customHeight="1">
      <c r="B30" s="503" t="s">
        <v>284</v>
      </c>
      <c r="C30" s="503" t="s">
        <v>285</v>
      </c>
      <c r="D30" s="227"/>
      <c r="E30" s="225"/>
      <c r="F30" s="228"/>
      <c r="G30" s="228"/>
      <c r="H30" s="228"/>
      <c r="I30" s="225"/>
      <c r="J30" s="225"/>
      <c r="K30" s="205"/>
      <c r="L30" s="205"/>
      <c r="M30" s="205"/>
      <c r="N30" s="205"/>
      <c r="O30" s="205"/>
      <c r="P30" s="225"/>
      <c r="Q30" s="225"/>
      <c r="R30" s="225"/>
      <c r="S30" s="225"/>
      <c r="T30" s="225"/>
      <c r="U30" s="225"/>
      <c r="V30" s="225"/>
      <c r="W30" s="225"/>
      <c r="X30" s="225"/>
      <c r="Y30" s="225"/>
      <c r="Z30" s="225"/>
      <c r="AA30" s="225"/>
      <c r="AB30" s="225"/>
      <c r="AC30" s="225"/>
      <c r="AD30" s="225"/>
      <c r="AE30" s="225"/>
      <c r="AF30" s="225"/>
      <c r="AG30" s="225"/>
      <c r="AH30" s="225"/>
      <c r="AI30" s="225"/>
    </row>
    <row r="31" spans="2:35" s="218" customFormat="1" ht="15" customHeight="1">
      <c r="B31" s="503"/>
      <c r="C31" s="503"/>
      <c r="D31" s="227"/>
      <c r="E31" s="225"/>
      <c r="F31" s="225"/>
      <c r="G31" s="225"/>
      <c r="H31" s="225"/>
      <c r="I31" s="225"/>
      <c r="J31" s="225"/>
      <c r="K31" s="225"/>
      <c r="L31" s="225"/>
      <c r="M31" s="225"/>
      <c r="N31" s="225"/>
      <c r="O31" s="225"/>
      <c r="P31" s="225"/>
      <c r="Q31" s="225"/>
      <c r="R31" s="225"/>
      <c r="S31" s="225"/>
      <c r="T31" s="225"/>
      <c r="U31" s="225"/>
      <c r="V31" s="225"/>
      <c r="W31" s="225"/>
      <c r="X31" s="225"/>
      <c r="Y31" s="225"/>
      <c r="Z31" s="225"/>
      <c r="AA31" s="225"/>
      <c r="AB31" s="225"/>
      <c r="AC31" s="225"/>
      <c r="AD31" s="225"/>
      <c r="AE31" s="225"/>
      <c r="AF31" s="225"/>
      <c r="AG31" s="225"/>
      <c r="AH31" s="225"/>
      <c r="AI31" s="225"/>
    </row>
    <row r="32" spans="2:35" s="218" customFormat="1" ht="15" customHeight="1">
      <c r="B32" s="503"/>
      <c r="C32" s="503"/>
      <c r="D32" s="227"/>
      <c r="E32" s="225"/>
      <c r="F32" s="225"/>
      <c r="G32" s="225"/>
      <c r="H32" s="225"/>
      <c r="I32" s="225"/>
      <c r="J32" s="225"/>
      <c r="K32" s="225"/>
      <c r="L32" s="225"/>
      <c r="M32" s="225"/>
      <c r="N32" s="225"/>
      <c r="O32" s="225"/>
      <c r="P32" s="225"/>
      <c r="Q32" s="225"/>
      <c r="R32" s="225"/>
      <c r="S32" s="225"/>
      <c r="T32" s="225"/>
      <c r="U32" s="225"/>
      <c r="V32" s="225"/>
      <c r="W32" s="225"/>
      <c r="X32" s="225"/>
      <c r="Y32" s="225"/>
      <c r="Z32" s="225"/>
      <c r="AA32" s="225"/>
      <c r="AB32" s="225"/>
      <c r="AC32" s="225"/>
      <c r="AD32" s="225"/>
      <c r="AE32" s="225"/>
      <c r="AF32" s="225"/>
      <c r="AG32" s="225"/>
      <c r="AH32" s="225"/>
      <c r="AI32" s="225"/>
    </row>
    <row r="33" spans="2:37" s="218" customFormat="1">
      <c r="B33" s="503"/>
      <c r="C33" s="503"/>
      <c r="D33" s="227"/>
      <c r="E33" s="225"/>
      <c r="F33" s="225"/>
      <c r="G33" s="225"/>
      <c r="H33" s="225"/>
      <c r="I33" s="225"/>
      <c r="J33" s="225"/>
      <c r="K33" s="225"/>
      <c r="L33" s="225"/>
      <c r="M33" s="225"/>
      <c r="N33" s="225"/>
      <c r="O33" s="225"/>
      <c r="P33" s="225"/>
      <c r="Q33" s="225"/>
      <c r="R33" s="225"/>
      <c r="S33" s="225"/>
      <c r="T33" s="225"/>
      <c r="U33" s="225"/>
      <c r="V33" s="225"/>
      <c r="W33" s="225"/>
      <c r="X33" s="225"/>
      <c r="Y33" s="225"/>
      <c r="Z33" s="225"/>
      <c r="AA33" s="225"/>
      <c r="AB33" s="225"/>
      <c r="AC33" s="225"/>
      <c r="AD33" s="225"/>
      <c r="AE33" s="225"/>
      <c r="AF33" s="225"/>
      <c r="AG33" s="225"/>
      <c r="AH33" s="225"/>
      <c r="AI33" s="225"/>
    </row>
    <row r="34" spans="2:37" s="218" customFormat="1">
      <c r="B34" s="503"/>
      <c r="C34" s="503"/>
      <c r="D34" s="227"/>
      <c r="E34" s="225"/>
      <c r="F34" s="225"/>
      <c r="G34" s="225"/>
      <c r="H34" s="225"/>
      <c r="I34" s="225"/>
      <c r="J34" s="225"/>
      <c r="K34" s="225"/>
      <c r="L34" s="225"/>
      <c r="M34" s="225"/>
      <c r="N34" s="225"/>
      <c r="O34" s="225"/>
      <c r="P34" s="225"/>
      <c r="Q34" s="225"/>
      <c r="R34" s="225"/>
      <c r="S34" s="225"/>
      <c r="T34" s="225"/>
      <c r="U34" s="225"/>
      <c r="V34" s="225"/>
      <c r="W34" s="225"/>
      <c r="X34" s="225"/>
      <c r="Y34" s="225"/>
      <c r="Z34" s="225"/>
      <c r="AA34" s="225"/>
      <c r="AB34" s="225"/>
      <c r="AC34" s="225"/>
      <c r="AD34" s="225"/>
      <c r="AE34" s="225"/>
      <c r="AF34" s="225"/>
      <c r="AG34" s="225"/>
      <c r="AH34" s="225"/>
      <c r="AI34" s="225"/>
    </row>
    <row r="35" spans="2:37" s="218" customFormat="1">
      <c r="B35" s="229" t="s">
        <v>286</v>
      </c>
      <c r="C35" s="229" t="s">
        <v>287</v>
      </c>
      <c r="D35" s="230"/>
      <c r="E35" s="225"/>
      <c r="F35" s="225"/>
      <c r="G35" s="225"/>
      <c r="H35" s="225"/>
      <c r="I35" s="225"/>
      <c r="J35" s="225"/>
      <c r="K35" s="225"/>
      <c r="L35" s="225"/>
      <c r="M35" s="225"/>
      <c r="N35" s="225"/>
      <c r="O35" s="225"/>
      <c r="P35" s="225"/>
      <c r="Q35" s="225"/>
      <c r="R35" s="225"/>
      <c r="S35" s="225"/>
      <c r="T35" s="225"/>
      <c r="U35" s="225"/>
      <c r="V35" s="225"/>
      <c r="W35" s="225"/>
      <c r="X35" s="225"/>
      <c r="Y35" s="225"/>
      <c r="Z35" s="225"/>
      <c r="AA35" s="225"/>
      <c r="AB35" s="225"/>
      <c r="AC35" s="225"/>
      <c r="AD35" s="225"/>
      <c r="AE35" s="225"/>
      <c r="AF35" s="225"/>
      <c r="AG35" s="225"/>
      <c r="AH35" s="225"/>
      <c r="AI35" s="225"/>
    </row>
    <row r="36" spans="2:37">
      <c r="B36" s="205"/>
      <c r="C36" s="205"/>
      <c r="D36" s="205"/>
      <c r="E36" s="205"/>
      <c r="F36" s="205"/>
      <c r="G36" s="205"/>
      <c r="H36" s="205"/>
      <c r="I36" s="205"/>
      <c r="J36" s="205"/>
      <c r="K36" s="205"/>
      <c r="L36" s="205"/>
      <c r="M36" s="205"/>
      <c r="N36" s="205"/>
      <c r="O36" s="205"/>
      <c r="P36" s="205"/>
      <c r="Q36" s="205"/>
      <c r="R36" s="205"/>
      <c r="S36" s="205"/>
      <c r="T36" s="205"/>
      <c r="U36" s="205"/>
      <c r="V36" s="205"/>
      <c r="W36" s="205"/>
      <c r="X36" s="205"/>
      <c r="Y36" s="205"/>
      <c r="Z36" s="205"/>
      <c r="AA36" s="205"/>
      <c r="AB36" s="205"/>
      <c r="AC36" s="205"/>
      <c r="AD36" s="205"/>
      <c r="AE36" s="205"/>
      <c r="AF36" s="205"/>
      <c r="AG36" s="205"/>
      <c r="AH36" s="205"/>
      <c r="AI36" s="205"/>
    </row>
    <row r="37" spans="2:37">
      <c r="B37" s="525" t="s">
        <v>288</v>
      </c>
      <c r="C37" s="526"/>
      <c r="D37" s="526"/>
      <c r="E37" s="526"/>
      <c r="F37" s="526"/>
      <c r="G37" s="526"/>
      <c r="H37" s="526"/>
      <c r="I37" s="526"/>
      <c r="J37" s="526"/>
      <c r="K37" s="526"/>
      <c r="L37" s="526"/>
      <c r="M37" s="526"/>
      <c r="N37" s="526"/>
      <c r="O37" s="526"/>
      <c r="P37" s="526"/>
      <c r="Q37" s="526"/>
      <c r="R37" s="526"/>
      <c r="S37" s="526"/>
      <c r="T37" s="526"/>
      <c r="U37" s="526"/>
      <c r="V37" s="526"/>
      <c r="W37" s="526"/>
      <c r="X37" s="526"/>
      <c r="Y37" s="526"/>
      <c r="Z37" s="526"/>
      <c r="AA37" s="526"/>
      <c r="AB37" s="526"/>
      <c r="AC37" s="526"/>
      <c r="AD37" s="526"/>
      <c r="AE37" s="526"/>
      <c r="AF37" s="527"/>
      <c r="AG37" s="209"/>
      <c r="AH37" s="209"/>
      <c r="AI37" s="209"/>
      <c r="AK37" s="218"/>
    </row>
    <row r="38" spans="2:37" ht="36" customHeight="1">
      <c r="B38" s="504" t="s">
        <v>216</v>
      </c>
      <c r="C38" s="505" t="s">
        <v>217</v>
      </c>
      <c r="D38" s="505"/>
      <c r="E38" s="505"/>
      <c r="F38" s="505"/>
      <c r="G38" s="505"/>
      <c r="H38" s="505"/>
      <c r="I38" s="505"/>
      <c r="J38" s="505"/>
      <c r="K38" s="505"/>
      <c r="L38" s="505"/>
      <c r="M38" s="505"/>
      <c r="N38" s="505"/>
      <c r="O38" s="503" t="s">
        <v>218</v>
      </c>
      <c r="P38" s="503"/>
      <c r="Q38" s="503"/>
      <c r="R38" s="503"/>
      <c r="S38" s="503"/>
      <c r="T38" s="503"/>
      <c r="U38" s="503"/>
      <c r="V38" s="503"/>
      <c r="W38" s="503"/>
      <c r="X38" s="503"/>
      <c r="Y38" s="503"/>
      <c r="Z38" s="503"/>
      <c r="AA38" s="503"/>
      <c r="AB38" s="503"/>
      <c r="AC38" s="503"/>
      <c r="AD38" s="504" t="s">
        <v>219</v>
      </c>
      <c r="AE38" s="509" t="s">
        <v>285</v>
      </c>
      <c r="AF38" s="503" t="s">
        <v>289</v>
      </c>
      <c r="AG38" s="209"/>
      <c r="AH38" s="209"/>
      <c r="AI38" s="209"/>
    </row>
    <row r="39" spans="2:37" ht="28.5" customHeight="1">
      <c r="B39" s="504"/>
      <c r="C39" s="503" t="s">
        <v>221</v>
      </c>
      <c r="D39" s="503"/>
      <c r="E39" s="503"/>
      <c r="F39" s="503"/>
      <c r="G39" s="515" t="s">
        <v>222</v>
      </c>
      <c r="H39" s="516"/>
      <c r="I39" s="516"/>
      <c r="J39" s="516"/>
      <c r="K39" s="516"/>
      <c r="L39" s="216"/>
      <c r="M39" s="216"/>
      <c r="N39" s="216"/>
      <c r="O39" s="515" t="s">
        <v>223</v>
      </c>
      <c r="P39" s="516"/>
      <c r="Q39" s="516"/>
      <c r="R39" s="516"/>
      <c r="S39" s="516"/>
      <c r="T39" s="516"/>
      <c r="U39" s="516"/>
      <c r="V39" s="516"/>
      <c r="W39" s="528"/>
      <c r="X39" s="515" t="s">
        <v>224</v>
      </c>
      <c r="Y39" s="516"/>
      <c r="Z39" s="516"/>
      <c r="AA39" s="516"/>
      <c r="AB39" s="528"/>
      <c r="AC39" s="504" t="s">
        <v>225</v>
      </c>
      <c r="AD39" s="504"/>
      <c r="AE39" s="510"/>
      <c r="AF39" s="503"/>
      <c r="AG39" s="209"/>
      <c r="AH39" s="209"/>
      <c r="AI39" s="209"/>
      <c r="AJ39" s="218"/>
      <c r="AK39" s="218"/>
    </row>
    <row r="40" spans="2:37" ht="54" customHeight="1">
      <c r="B40" s="504"/>
      <c r="C40" s="503"/>
      <c r="D40" s="503"/>
      <c r="E40" s="503"/>
      <c r="F40" s="503"/>
      <c r="G40" s="525" t="s">
        <v>226</v>
      </c>
      <c r="H40" s="526"/>
      <c r="I40" s="526"/>
      <c r="J40" s="526"/>
      <c r="K40" s="526"/>
      <c r="L40" s="529" t="s">
        <v>290</v>
      </c>
      <c r="M40" s="530"/>
      <c r="N40" s="509" t="s">
        <v>228</v>
      </c>
      <c r="O40" s="517" t="s">
        <v>229</v>
      </c>
      <c r="P40" s="518"/>
      <c r="Q40" s="518"/>
      <c r="R40" s="518"/>
      <c r="S40" s="518"/>
      <c r="T40" s="519"/>
      <c r="U40" s="517" t="s">
        <v>230</v>
      </c>
      <c r="V40" s="519"/>
      <c r="W40" s="506" t="s">
        <v>231</v>
      </c>
      <c r="X40" s="517" t="s">
        <v>229</v>
      </c>
      <c r="Y40" s="519"/>
      <c r="Z40" s="517" t="s">
        <v>230</v>
      </c>
      <c r="AA40" s="519"/>
      <c r="AB40" s="506" t="s">
        <v>231</v>
      </c>
      <c r="AC40" s="504"/>
      <c r="AD40" s="504"/>
      <c r="AE40" s="510"/>
      <c r="AF40" s="503"/>
      <c r="AG40" s="209"/>
      <c r="AH40" s="209"/>
      <c r="AI40" s="209"/>
    </row>
    <row r="41" spans="2:37" ht="50.25" customHeight="1">
      <c r="B41" s="504"/>
      <c r="C41" s="503"/>
      <c r="D41" s="503"/>
      <c r="E41" s="503"/>
      <c r="F41" s="503"/>
      <c r="G41" s="509" t="s">
        <v>232</v>
      </c>
      <c r="H41" s="530" t="s">
        <v>233</v>
      </c>
      <c r="I41" s="509" t="s">
        <v>234</v>
      </c>
      <c r="J41" s="509" t="s">
        <v>235</v>
      </c>
      <c r="K41" s="509" t="s">
        <v>236</v>
      </c>
      <c r="L41" s="529" t="s">
        <v>237</v>
      </c>
      <c r="M41" s="509" t="s">
        <v>238</v>
      </c>
      <c r="N41" s="510"/>
      <c r="O41" s="517" t="s">
        <v>239</v>
      </c>
      <c r="P41" s="519"/>
      <c r="Q41" s="517" t="s">
        <v>240</v>
      </c>
      <c r="R41" s="519"/>
      <c r="S41" s="517" t="s">
        <v>241</v>
      </c>
      <c r="T41" s="519"/>
      <c r="U41" s="517" t="s">
        <v>241</v>
      </c>
      <c r="V41" s="519"/>
      <c r="W41" s="507"/>
      <c r="X41" s="504" t="s">
        <v>242</v>
      </c>
      <c r="Y41" s="504" t="s">
        <v>243</v>
      </c>
      <c r="Z41" s="504" t="s">
        <v>242</v>
      </c>
      <c r="AA41" s="504" t="s">
        <v>243</v>
      </c>
      <c r="AB41" s="507"/>
      <c r="AC41" s="504"/>
      <c r="AD41" s="504"/>
      <c r="AE41" s="510"/>
      <c r="AF41" s="503"/>
      <c r="AG41" s="209"/>
      <c r="AH41" s="209"/>
      <c r="AI41" s="209"/>
    </row>
    <row r="42" spans="2:37">
      <c r="B42" s="504"/>
      <c r="C42" s="503" t="s">
        <v>189</v>
      </c>
      <c r="D42" s="503" t="s">
        <v>244</v>
      </c>
      <c r="E42" s="503" t="s">
        <v>245</v>
      </c>
      <c r="F42" s="503" t="s">
        <v>246</v>
      </c>
      <c r="G42" s="510"/>
      <c r="H42" s="531"/>
      <c r="I42" s="510"/>
      <c r="J42" s="510"/>
      <c r="K42" s="510"/>
      <c r="L42" s="533"/>
      <c r="M42" s="510"/>
      <c r="N42" s="510"/>
      <c r="O42" s="504" t="s">
        <v>242</v>
      </c>
      <c r="P42" s="504" t="s">
        <v>243</v>
      </c>
      <c r="Q42" s="504" t="s">
        <v>242</v>
      </c>
      <c r="R42" s="504" t="s">
        <v>243</v>
      </c>
      <c r="S42" s="504" t="s">
        <v>242</v>
      </c>
      <c r="T42" s="504" t="s">
        <v>243</v>
      </c>
      <c r="U42" s="504" t="s">
        <v>242</v>
      </c>
      <c r="V42" s="504" t="s">
        <v>243</v>
      </c>
      <c r="W42" s="507"/>
      <c r="X42" s="504"/>
      <c r="Y42" s="504"/>
      <c r="Z42" s="504"/>
      <c r="AA42" s="504"/>
      <c r="AB42" s="507"/>
      <c r="AC42" s="504"/>
      <c r="AD42" s="504"/>
      <c r="AE42" s="510"/>
      <c r="AF42" s="503"/>
      <c r="AG42" s="209"/>
      <c r="AH42" s="209"/>
      <c r="AI42" s="209"/>
    </row>
    <row r="43" spans="2:37" ht="83.25" customHeight="1">
      <c r="B43" s="504"/>
      <c r="C43" s="503"/>
      <c r="D43" s="503"/>
      <c r="E43" s="503"/>
      <c r="F43" s="503"/>
      <c r="G43" s="511"/>
      <c r="H43" s="532"/>
      <c r="I43" s="511"/>
      <c r="J43" s="511"/>
      <c r="K43" s="511"/>
      <c r="L43" s="534"/>
      <c r="M43" s="511"/>
      <c r="N43" s="511"/>
      <c r="O43" s="504"/>
      <c r="P43" s="504"/>
      <c r="Q43" s="504"/>
      <c r="R43" s="504"/>
      <c r="S43" s="504"/>
      <c r="T43" s="504"/>
      <c r="U43" s="504"/>
      <c r="V43" s="504"/>
      <c r="W43" s="508"/>
      <c r="X43" s="504"/>
      <c r="Y43" s="504"/>
      <c r="Z43" s="504"/>
      <c r="AA43" s="504"/>
      <c r="AB43" s="508"/>
      <c r="AC43" s="504"/>
      <c r="AD43" s="504"/>
      <c r="AE43" s="511"/>
      <c r="AF43" s="503"/>
      <c r="AG43" s="209"/>
      <c r="AH43" s="209"/>
      <c r="AI43" s="209"/>
    </row>
    <row r="44" spans="2:37" ht="43.5" customHeight="1">
      <c r="B44" s="220" t="s">
        <v>291</v>
      </c>
      <c r="C44" s="220" t="s">
        <v>292</v>
      </c>
      <c r="D44" s="220" t="s">
        <v>293</v>
      </c>
      <c r="E44" s="220" t="s">
        <v>294</v>
      </c>
      <c r="F44" s="220" t="s">
        <v>295</v>
      </c>
      <c r="G44" s="220" t="s">
        <v>296</v>
      </c>
      <c r="H44" s="220" t="s">
        <v>297</v>
      </c>
      <c r="I44" s="220" t="s">
        <v>298</v>
      </c>
      <c r="J44" s="220" t="s">
        <v>299</v>
      </c>
      <c r="K44" s="220" t="s">
        <v>300</v>
      </c>
      <c r="L44" s="220" t="s">
        <v>301</v>
      </c>
      <c r="M44" s="220" t="s">
        <v>302</v>
      </c>
      <c r="N44" s="220" t="s">
        <v>303</v>
      </c>
      <c r="O44" s="220" t="s">
        <v>304</v>
      </c>
      <c r="P44" s="220" t="s">
        <v>305</v>
      </c>
      <c r="Q44" s="220" t="s">
        <v>306</v>
      </c>
      <c r="R44" s="220" t="s">
        <v>307</v>
      </c>
      <c r="S44" s="220" t="s">
        <v>308</v>
      </c>
      <c r="T44" s="220" t="s">
        <v>309</v>
      </c>
      <c r="U44" s="220" t="s">
        <v>310</v>
      </c>
      <c r="V44" s="220" t="s">
        <v>311</v>
      </c>
      <c r="W44" s="220" t="s">
        <v>312</v>
      </c>
      <c r="X44" s="220" t="s">
        <v>313</v>
      </c>
      <c r="Y44" s="220" t="s">
        <v>314</v>
      </c>
      <c r="Z44" s="220" t="s">
        <v>315</v>
      </c>
      <c r="AA44" s="220" t="s">
        <v>316</v>
      </c>
      <c r="AB44" s="220" t="s">
        <v>317</v>
      </c>
      <c r="AC44" s="220" t="s">
        <v>318</v>
      </c>
      <c r="AD44" s="220" t="s">
        <v>319</v>
      </c>
      <c r="AE44" s="220" t="s">
        <v>320</v>
      </c>
      <c r="AF44" s="220" t="s">
        <v>321</v>
      </c>
      <c r="AG44" s="205"/>
      <c r="AH44" s="205"/>
      <c r="AI44" s="205"/>
    </row>
    <row r="45" spans="2:37" ht="43.5" customHeight="1">
      <c r="B45" s="220">
        <f>+SUM(E25:E26)</f>
        <v>0</v>
      </c>
      <c r="C45" s="231">
        <f>+SUM(F25:F26)</f>
        <v>0</v>
      </c>
      <c r="D45" s="231">
        <f>+SUM(G25:G26)</f>
        <v>0</v>
      </c>
      <c r="E45" s="231">
        <f t="shared" ref="E45:AF45" si="0">+SUM(H25:H26)</f>
        <v>0</v>
      </c>
      <c r="F45" s="231">
        <f t="shared" si="0"/>
        <v>0</v>
      </c>
      <c r="G45" s="231">
        <f t="shared" si="0"/>
        <v>0</v>
      </c>
      <c r="H45" s="231">
        <f t="shared" si="0"/>
        <v>0</v>
      </c>
      <c r="I45" s="231">
        <f t="shared" si="0"/>
        <v>0</v>
      </c>
      <c r="J45" s="231">
        <f t="shared" si="0"/>
        <v>0</v>
      </c>
      <c r="K45" s="231">
        <f t="shared" si="0"/>
        <v>0</v>
      </c>
      <c r="L45" s="231">
        <f t="shared" si="0"/>
        <v>0</v>
      </c>
      <c r="M45" s="231">
        <f t="shared" si="0"/>
        <v>0</v>
      </c>
      <c r="N45" s="231">
        <f t="shared" si="0"/>
        <v>0</v>
      </c>
      <c r="O45" s="231">
        <f t="shared" si="0"/>
        <v>0</v>
      </c>
      <c r="P45" s="231">
        <f t="shared" si="0"/>
        <v>0</v>
      </c>
      <c r="Q45" s="231">
        <f>+SUM(T25:T26)</f>
        <v>0</v>
      </c>
      <c r="R45" s="231">
        <f>+SUM(U25:U26)</f>
        <v>0</v>
      </c>
      <c r="S45" s="231">
        <f t="shared" si="0"/>
        <v>0</v>
      </c>
      <c r="T45" s="231">
        <f t="shared" si="0"/>
        <v>0</v>
      </c>
      <c r="U45" s="231">
        <f t="shared" si="0"/>
        <v>0</v>
      </c>
      <c r="V45" s="231">
        <f t="shared" si="0"/>
        <v>0</v>
      </c>
      <c r="W45" s="231">
        <f t="shared" si="0"/>
        <v>0</v>
      </c>
      <c r="X45" s="231">
        <f t="shared" si="0"/>
        <v>0</v>
      </c>
      <c r="Y45" s="231">
        <f t="shared" si="0"/>
        <v>0</v>
      </c>
      <c r="Z45" s="231">
        <f t="shared" si="0"/>
        <v>0</v>
      </c>
      <c r="AA45" s="231">
        <f t="shared" si="0"/>
        <v>0</v>
      </c>
      <c r="AB45" s="231">
        <f t="shared" si="0"/>
        <v>0</v>
      </c>
      <c r="AC45" s="231">
        <f t="shared" si="0"/>
        <v>0</v>
      </c>
      <c r="AD45" s="231">
        <f t="shared" si="0"/>
        <v>0</v>
      </c>
      <c r="AE45" s="231">
        <f t="shared" si="0"/>
        <v>3</v>
      </c>
      <c r="AF45" s="231">
        <f t="shared" si="0"/>
        <v>0</v>
      </c>
      <c r="AG45" s="205"/>
      <c r="AH45" s="205"/>
      <c r="AI45" s="205"/>
    </row>
    <row r="46" spans="2:37">
      <c r="B46" s="205"/>
      <c r="C46" s="205"/>
      <c r="D46" s="205"/>
      <c r="E46" s="205"/>
      <c r="F46" s="205"/>
      <c r="G46" s="205"/>
      <c r="H46" s="205"/>
      <c r="I46" s="205"/>
      <c r="J46" s="205"/>
      <c r="K46" s="205"/>
      <c r="L46" s="205"/>
      <c r="M46" s="205"/>
      <c r="N46" s="205"/>
      <c r="O46" s="205"/>
      <c r="P46" s="205"/>
      <c r="Q46" s="205"/>
      <c r="R46" s="205"/>
      <c r="S46" s="205"/>
      <c r="T46" s="205"/>
      <c r="U46" s="205"/>
      <c r="V46" s="205"/>
      <c r="W46" s="205"/>
      <c r="X46" s="205"/>
      <c r="Y46" s="205"/>
      <c r="Z46" s="205"/>
      <c r="AA46" s="205"/>
      <c r="AB46" s="205"/>
      <c r="AC46" s="205"/>
      <c r="AD46" s="205"/>
      <c r="AE46" s="205"/>
      <c r="AF46" s="205"/>
      <c r="AG46" s="205"/>
      <c r="AH46" s="205"/>
      <c r="AI46" s="205"/>
    </row>
    <row r="47" spans="2:37">
      <c r="B47" s="205"/>
      <c r="C47" s="205"/>
      <c r="D47" s="205"/>
      <c r="E47" s="205"/>
      <c r="F47" s="205"/>
      <c r="G47" s="205"/>
      <c r="H47" s="205"/>
      <c r="I47" s="205"/>
      <c r="J47" s="205"/>
      <c r="K47" s="205"/>
      <c r="L47" s="205"/>
      <c r="M47" s="205"/>
      <c r="N47" s="205"/>
      <c r="O47" s="205"/>
      <c r="P47" s="205"/>
      <c r="Q47" s="205"/>
      <c r="R47" s="205"/>
      <c r="S47" s="205"/>
      <c r="T47" s="205"/>
      <c r="U47" s="205"/>
      <c r="V47" s="205"/>
      <c r="W47" s="205"/>
      <c r="X47" s="205"/>
      <c r="Y47" s="205"/>
      <c r="Z47" s="205"/>
      <c r="AA47" s="205"/>
      <c r="AB47" s="205"/>
      <c r="AC47" s="205"/>
      <c r="AD47" s="205"/>
      <c r="AE47" s="205"/>
      <c r="AF47" s="205"/>
      <c r="AG47" s="205"/>
      <c r="AH47" s="205"/>
      <c r="AI47" s="205"/>
    </row>
    <row r="48" spans="2:37">
      <c r="B48" s="535" t="s">
        <v>322</v>
      </c>
      <c r="C48" s="535"/>
      <c r="D48" s="535"/>
      <c r="E48" s="535"/>
      <c r="F48" s="535"/>
      <c r="G48" s="535"/>
      <c r="H48" s="535"/>
      <c r="I48" s="535"/>
      <c r="J48" s="535"/>
      <c r="K48" s="535"/>
      <c r="L48" s="535"/>
      <c r="M48" s="535"/>
      <c r="N48" s="535"/>
      <c r="O48" s="535"/>
      <c r="P48" s="535"/>
      <c r="Q48" s="535"/>
      <c r="R48" s="535"/>
      <c r="S48" s="535"/>
      <c r="T48" s="535"/>
      <c r="U48" s="535"/>
      <c r="V48" s="535"/>
      <c r="W48" s="205"/>
      <c r="X48" s="205"/>
      <c r="Y48" s="205"/>
      <c r="Z48" s="205"/>
      <c r="AA48" s="205"/>
      <c r="AB48" s="205"/>
      <c r="AC48" s="205"/>
      <c r="AD48" s="205"/>
      <c r="AE48" s="205"/>
      <c r="AF48" s="205"/>
      <c r="AG48" s="205"/>
      <c r="AH48" s="205"/>
      <c r="AI48" s="205"/>
    </row>
    <row r="49" spans="2:35">
      <c r="B49" s="205"/>
      <c r="C49" s="205"/>
      <c r="D49" s="205"/>
      <c r="E49" s="205"/>
      <c r="F49" s="205"/>
      <c r="G49" s="205"/>
      <c r="H49" s="205"/>
      <c r="I49" s="205"/>
      <c r="J49" s="205"/>
      <c r="K49" s="205"/>
      <c r="L49" s="205"/>
      <c r="M49" s="205"/>
      <c r="N49" s="205"/>
      <c r="O49" s="205"/>
      <c r="P49" s="205"/>
      <c r="Q49" s="205"/>
      <c r="R49" s="205"/>
      <c r="S49" s="205"/>
      <c r="T49" s="205"/>
      <c r="U49" s="205"/>
      <c r="V49" s="225"/>
      <c r="W49" s="225"/>
      <c r="X49" s="225"/>
      <c r="Y49" s="225"/>
      <c r="Z49" s="225"/>
      <c r="AA49" s="225"/>
      <c r="AB49" s="225"/>
      <c r="AC49" s="225"/>
      <c r="AD49" s="225"/>
      <c r="AE49" s="225"/>
      <c r="AF49" s="225"/>
      <c r="AG49" s="205"/>
      <c r="AH49" s="205"/>
      <c r="AI49" s="205"/>
    </row>
    <row r="50" spans="2:35">
      <c r="B50" s="205"/>
      <c r="C50" s="205"/>
      <c r="D50" s="205"/>
      <c r="E50" s="205"/>
      <c r="F50" s="205"/>
      <c r="G50" s="205"/>
      <c r="H50" s="205"/>
      <c r="I50" s="205"/>
      <c r="J50" s="205"/>
      <c r="K50" s="205"/>
      <c r="L50" s="205"/>
      <c r="M50" s="205"/>
      <c r="N50" s="205"/>
      <c r="O50" s="205"/>
      <c r="P50" s="205"/>
      <c r="Q50" s="225"/>
      <c r="R50" s="205"/>
      <c r="S50" s="205"/>
      <c r="T50" s="205"/>
      <c r="U50" s="205"/>
      <c r="V50" s="205"/>
      <c r="W50" s="205"/>
      <c r="X50" s="205"/>
      <c r="Y50" s="205"/>
      <c r="Z50" s="205"/>
      <c r="AA50" s="205"/>
      <c r="AB50" s="205"/>
      <c r="AC50" s="205"/>
      <c r="AD50" s="205"/>
      <c r="AE50" s="205"/>
      <c r="AF50" s="205"/>
      <c r="AG50" s="205"/>
      <c r="AH50" s="205"/>
      <c r="AI50" s="205"/>
    </row>
    <row r="51" spans="2:35">
      <c r="B51" s="498" t="s">
        <v>323</v>
      </c>
      <c r="C51" s="500"/>
      <c r="D51" s="211"/>
      <c r="E51" s="205"/>
      <c r="F51" s="536" t="s">
        <v>324</v>
      </c>
      <c r="G51" s="536"/>
      <c r="H51" s="536"/>
      <c r="I51" s="536"/>
      <c r="J51" s="211"/>
      <c r="K51" s="211"/>
      <c r="L51" s="211"/>
      <c r="M51" s="211"/>
      <c r="N51" s="211"/>
      <c r="O51" s="205"/>
      <c r="P51" s="205"/>
      <c r="Q51" s="205"/>
      <c r="R51" s="205"/>
      <c r="S51" s="205"/>
      <c r="T51" s="205"/>
      <c r="U51" s="205"/>
      <c r="V51" s="205"/>
      <c r="W51" s="205"/>
      <c r="X51" s="205"/>
      <c r="Y51" s="205"/>
      <c r="Z51" s="205"/>
      <c r="AA51" s="205"/>
      <c r="AB51" s="205"/>
      <c r="AC51" s="205"/>
      <c r="AD51" s="205"/>
      <c r="AE51" s="205"/>
      <c r="AF51" s="205"/>
      <c r="AG51" s="205"/>
      <c r="AH51" s="205"/>
      <c r="AI51" s="205"/>
    </row>
    <row r="52" spans="2:35">
      <c r="B52" s="232"/>
      <c r="C52" s="233"/>
      <c r="D52" s="234"/>
      <c r="E52" s="205"/>
      <c r="F52" s="232"/>
      <c r="G52" s="235"/>
      <c r="H52" s="235"/>
      <c r="I52" s="233"/>
      <c r="J52" s="234"/>
      <c r="K52" s="234"/>
      <c r="L52" s="234"/>
      <c r="M52" s="234"/>
      <c r="N52" s="234"/>
      <c r="O52" s="205"/>
      <c r="P52" s="205"/>
      <c r="Q52" s="205"/>
      <c r="R52" s="205"/>
      <c r="S52" s="205"/>
      <c r="T52" s="205"/>
      <c r="U52" s="205"/>
      <c r="V52" s="205"/>
      <c r="W52" s="205"/>
      <c r="X52" s="205"/>
      <c r="Y52" s="205"/>
      <c r="Z52" s="205"/>
      <c r="AA52" s="205"/>
      <c r="AB52" s="205"/>
      <c r="AC52" s="205"/>
      <c r="AD52" s="205"/>
      <c r="AE52" s="205"/>
      <c r="AF52" s="205"/>
      <c r="AG52" s="205"/>
      <c r="AH52" s="205"/>
      <c r="AI52" s="205"/>
    </row>
    <row r="53" spans="2:35">
      <c r="B53" s="205"/>
      <c r="C53" s="225"/>
      <c r="D53" s="225"/>
      <c r="E53" s="205"/>
      <c r="F53" s="205"/>
      <c r="G53" s="205"/>
      <c r="H53" s="205"/>
      <c r="I53" s="205"/>
      <c r="J53" s="205"/>
      <c r="K53" s="205"/>
      <c r="L53" s="205"/>
      <c r="M53" s="205"/>
      <c r="N53" s="205"/>
      <c r="O53" s="205"/>
      <c r="P53" s="205"/>
      <c r="Q53" s="205"/>
      <c r="R53" s="205"/>
      <c r="S53" s="205"/>
      <c r="T53" s="205"/>
      <c r="U53" s="205"/>
      <c r="V53" s="205"/>
      <c r="W53" s="205"/>
      <c r="X53" s="205"/>
      <c r="Y53" s="205"/>
      <c r="Z53" s="205"/>
      <c r="AA53" s="205"/>
      <c r="AB53" s="205"/>
      <c r="AC53" s="205"/>
      <c r="AD53" s="205"/>
      <c r="AE53" s="205"/>
      <c r="AF53" s="205"/>
      <c r="AG53" s="205"/>
      <c r="AH53" s="205"/>
      <c r="AI53" s="205"/>
    </row>
    <row r="54" spans="2:35">
      <c r="B54" s="205"/>
      <c r="C54" s="205"/>
      <c r="D54" s="205"/>
      <c r="E54" s="205"/>
      <c r="F54" s="205"/>
      <c r="G54" s="205"/>
      <c r="H54" s="205"/>
      <c r="I54" s="205"/>
      <c r="J54" s="205"/>
      <c r="K54" s="205"/>
      <c r="L54" s="205"/>
      <c r="M54" s="205"/>
      <c r="N54" s="205"/>
      <c r="O54" s="205"/>
      <c r="P54" s="205"/>
      <c r="Q54" s="205"/>
      <c r="R54" s="205"/>
      <c r="S54" s="205"/>
      <c r="T54" s="205"/>
      <c r="U54" s="205"/>
      <c r="V54" s="205"/>
      <c r="W54" s="205"/>
      <c r="X54" s="205"/>
      <c r="Y54" s="205"/>
      <c r="Z54" s="205"/>
      <c r="AA54" s="205"/>
      <c r="AB54" s="205"/>
      <c r="AC54" s="205"/>
      <c r="AD54" s="205"/>
      <c r="AE54" s="205"/>
      <c r="AF54" s="205"/>
      <c r="AG54" s="205"/>
      <c r="AH54" s="205"/>
      <c r="AI54" s="205"/>
    </row>
    <row r="55" spans="2:35">
      <c r="B55" s="205"/>
      <c r="C55" s="205"/>
      <c r="D55" s="205"/>
      <c r="E55" s="205"/>
      <c r="F55" s="205"/>
      <c r="G55" s="205"/>
      <c r="H55" s="205"/>
      <c r="I55" s="205"/>
      <c r="J55" s="205"/>
      <c r="K55" s="205"/>
      <c r="L55" s="205"/>
      <c r="M55" s="205"/>
      <c r="N55" s="205"/>
      <c r="O55" s="205"/>
      <c r="P55" s="205"/>
      <c r="Q55" s="205"/>
      <c r="R55" s="205"/>
      <c r="S55" s="205"/>
      <c r="T55" s="205"/>
      <c r="U55" s="205"/>
      <c r="V55" s="205"/>
      <c r="W55" s="205"/>
      <c r="X55" s="205"/>
      <c r="Y55" s="205"/>
      <c r="Z55" s="205"/>
      <c r="AA55" s="205"/>
      <c r="AB55" s="205"/>
      <c r="AC55" s="205"/>
      <c r="AD55" s="205"/>
      <c r="AE55" s="205"/>
      <c r="AF55" s="205"/>
      <c r="AG55" s="205"/>
      <c r="AH55" s="205"/>
      <c r="AI55" s="205"/>
    </row>
    <row r="56" spans="2:35">
      <c r="B56" s="205"/>
      <c r="C56" s="205"/>
      <c r="D56" s="205"/>
      <c r="E56" s="205"/>
      <c r="F56" s="205"/>
      <c r="G56" s="205"/>
      <c r="H56" s="205"/>
      <c r="I56" s="205"/>
      <c r="J56" s="205"/>
      <c r="K56" s="205"/>
      <c r="L56" s="205"/>
      <c r="M56" s="205"/>
      <c r="N56" s="205"/>
      <c r="O56" s="205"/>
      <c r="P56" s="205"/>
      <c r="Q56" s="205"/>
      <c r="R56" s="205"/>
      <c r="S56" s="205"/>
      <c r="T56" s="205"/>
      <c r="U56" s="205"/>
      <c r="V56" s="205"/>
      <c r="W56" s="205"/>
      <c r="X56" s="205"/>
      <c r="Y56" s="205"/>
      <c r="Z56" s="205"/>
      <c r="AA56" s="205"/>
      <c r="AB56" s="205"/>
      <c r="AC56" s="205"/>
      <c r="AD56" s="205"/>
      <c r="AE56" s="205"/>
      <c r="AF56" s="205"/>
      <c r="AG56" s="205"/>
      <c r="AH56" s="205"/>
      <c r="AI56" s="205"/>
    </row>
    <row r="57" spans="2:35">
      <c r="B57" s="205"/>
      <c r="C57" s="205"/>
      <c r="D57" s="205"/>
      <c r="E57" s="205"/>
      <c r="F57" s="205"/>
      <c r="G57" s="205"/>
      <c r="H57" s="205"/>
      <c r="I57" s="205"/>
      <c r="J57" s="205"/>
      <c r="K57" s="205"/>
      <c r="L57" s="205"/>
      <c r="M57" s="205"/>
      <c r="N57" s="205"/>
      <c r="O57" s="205"/>
      <c r="P57" s="205"/>
      <c r="Q57" s="205"/>
      <c r="R57" s="205"/>
      <c r="S57" s="205"/>
      <c r="T57" s="205"/>
      <c r="U57" s="205"/>
      <c r="V57" s="205"/>
      <c r="W57" s="205"/>
      <c r="X57" s="205"/>
      <c r="Y57" s="205"/>
      <c r="Z57" s="205"/>
      <c r="AA57" s="205"/>
      <c r="AB57" s="205"/>
      <c r="AC57" s="205"/>
      <c r="AD57" s="205"/>
      <c r="AE57" s="205"/>
      <c r="AF57" s="205"/>
      <c r="AG57" s="205"/>
      <c r="AH57" s="205"/>
      <c r="AI57" s="205"/>
    </row>
    <row r="58" spans="2:35">
      <c r="B58" s="205"/>
      <c r="C58" s="205"/>
      <c r="D58" s="205"/>
      <c r="E58" s="205"/>
      <c r="F58" s="205"/>
      <c r="G58" s="205"/>
      <c r="H58" s="205"/>
      <c r="I58" s="205"/>
      <c r="J58" s="205"/>
      <c r="K58" s="205"/>
      <c r="L58" s="205"/>
      <c r="M58" s="205"/>
      <c r="N58" s="205"/>
      <c r="O58" s="205"/>
      <c r="P58" s="205"/>
      <c r="Q58" s="205"/>
      <c r="R58" s="205"/>
      <c r="S58" s="205"/>
      <c r="T58" s="205"/>
      <c r="U58" s="205"/>
      <c r="V58" s="205"/>
      <c r="W58" s="205"/>
      <c r="X58" s="205"/>
      <c r="Y58" s="205"/>
      <c r="Z58" s="205"/>
      <c r="AA58" s="205"/>
      <c r="AB58" s="205"/>
      <c r="AC58" s="205"/>
      <c r="AD58" s="205"/>
      <c r="AE58" s="205"/>
      <c r="AF58" s="205"/>
      <c r="AG58" s="205"/>
      <c r="AH58" s="205"/>
      <c r="AI58" s="205"/>
    </row>
  </sheetData>
  <mergeCells count="109">
    <mergeCell ref="B48:V48"/>
    <mergeCell ref="B51:C51"/>
    <mergeCell ref="F51:I51"/>
    <mergeCell ref="Q42:Q43"/>
    <mergeCell ref="R42:R43"/>
    <mergeCell ref="S42:S43"/>
    <mergeCell ref="T42:T43"/>
    <mergeCell ref="U42:U43"/>
    <mergeCell ref="V42:V43"/>
    <mergeCell ref="C42:C43"/>
    <mergeCell ref="D42:D43"/>
    <mergeCell ref="E42:E43"/>
    <mergeCell ref="F42:F43"/>
    <mergeCell ref="O42:O43"/>
    <mergeCell ref="P42:P43"/>
    <mergeCell ref="Z41:Z43"/>
    <mergeCell ref="AA41:AA43"/>
    <mergeCell ref="AB40:AB43"/>
    <mergeCell ref="G41:G43"/>
    <mergeCell ref="H41:H43"/>
    <mergeCell ref="I41:I43"/>
    <mergeCell ref="J41:J43"/>
    <mergeCell ref="K41:K43"/>
    <mergeCell ref="L41:L43"/>
    <mergeCell ref="M41:M43"/>
    <mergeCell ref="O41:P41"/>
    <mergeCell ref="Q41:R41"/>
    <mergeCell ref="B37:AF37"/>
    <mergeCell ref="B38:B43"/>
    <mergeCell ref="C38:N38"/>
    <mergeCell ref="O38:AC38"/>
    <mergeCell ref="AD38:AD43"/>
    <mergeCell ref="AE38:AE43"/>
    <mergeCell ref="AF38:AF43"/>
    <mergeCell ref="C39:F41"/>
    <mergeCell ref="G39:K39"/>
    <mergeCell ref="O39:W39"/>
    <mergeCell ref="X39:AB39"/>
    <mergeCell ref="AC39:AC43"/>
    <mergeCell ref="G40:K40"/>
    <mergeCell ref="L40:M40"/>
    <mergeCell ref="N40:N43"/>
    <mergeCell ref="O40:T40"/>
    <mergeCell ref="U40:V40"/>
    <mergeCell ref="W40:W43"/>
    <mergeCell ref="X40:Y40"/>
    <mergeCell ref="Z40:AA40"/>
    <mergeCell ref="S41:T41"/>
    <mergeCell ref="U41:V41"/>
    <mergeCell ref="X41:X43"/>
    <mergeCell ref="Y41:Y43"/>
    <mergeCell ref="B30:B34"/>
    <mergeCell ref="C30:C34"/>
    <mergeCell ref="AC21:AC23"/>
    <mergeCell ref="AD21:AD23"/>
    <mergeCell ref="F22:F23"/>
    <mergeCell ref="G22:G23"/>
    <mergeCell ref="H22:H23"/>
    <mergeCell ref="I22:I23"/>
    <mergeCell ref="R22:R23"/>
    <mergeCell ref="S22:S23"/>
    <mergeCell ref="T22:T23"/>
    <mergeCell ref="U22:U23"/>
    <mergeCell ref="M21:M23"/>
    <mergeCell ref="N21:N23"/>
    <mergeCell ref="O21:O23"/>
    <mergeCell ref="P21:P23"/>
    <mergeCell ref="R21:S21"/>
    <mergeCell ref="T21:U21"/>
    <mergeCell ref="R18:AF18"/>
    <mergeCell ref="AG18:AG23"/>
    <mergeCell ref="AH18:AH23"/>
    <mergeCell ref="F19:I21"/>
    <mergeCell ref="J19:N19"/>
    <mergeCell ref="R19:Z19"/>
    <mergeCell ref="AA19:AE19"/>
    <mergeCell ref="AF19:AF23"/>
    <mergeCell ref="J20:N20"/>
    <mergeCell ref="O20:P20"/>
    <mergeCell ref="R20:W20"/>
    <mergeCell ref="X20:Y20"/>
    <mergeCell ref="Z20:Z23"/>
    <mergeCell ref="AA20:AB20"/>
    <mergeCell ref="AC20:AD20"/>
    <mergeCell ref="AE20:AE23"/>
    <mergeCell ref="V21:W21"/>
    <mergeCell ref="X21:Y21"/>
    <mergeCell ref="AA21:AA23"/>
    <mergeCell ref="AB21:AB23"/>
    <mergeCell ref="V22:V23"/>
    <mergeCell ref="W22:W23"/>
    <mergeCell ref="X22:X23"/>
    <mergeCell ref="Y22:Y23"/>
    <mergeCell ref="D2:M3"/>
    <mergeCell ref="D9:F9"/>
    <mergeCell ref="B10:C10"/>
    <mergeCell ref="D10:F10"/>
    <mergeCell ref="D11:F11"/>
    <mergeCell ref="D13:F13"/>
    <mergeCell ref="D14:F14"/>
    <mergeCell ref="B18:B23"/>
    <mergeCell ref="C18:C23"/>
    <mergeCell ref="D18:D23"/>
    <mergeCell ref="E18:E23"/>
    <mergeCell ref="F18:Q18"/>
    <mergeCell ref="Q20:Q23"/>
    <mergeCell ref="J21:J23"/>
    <mergeCell ref="K21:K23"/>
    <mergeCell ref="L21:L23"/>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B2B58F-2EA6-4CF9-A31E-69239EC90E3F}">
  <dimension ref="B2:GO38"/>
  <sheetViews>
    <sheetView topLeftCell="Q14" workbookViewId="0">
      <selection activeCell="W19" sqref="W19:AL19"/>
    </sheetView>
  </sheetViews>
  <sheetFormatPr baseColWidth="10" defaultColWidth="11.42578125" defaultRowHeight="15"/>
  <cols>
    <col min="1" max="1" width="3.28515625" style="236" customWidth="1"/>
    <col min="2" max="2" width="13.42578125" style="236" customWidth="1"/>
    <col min="3" max="3" width="16.42578125" style="236" customWidth="1"/>
    <col min="4" max="4" width="15.42578125" style="236" customWidth="1"/>
    <col min="5" max="5" width="17.42578125" style="236" customWidth="1"/>
    <col min="6" max="6" width="16.7109375" style="236" customWidth="1"/>
    <col min="7" max="7" width="16.28515625" style="236" customWidth="1"/>
    <col min="8" max="8" width="16.7109375" style="236" customWidth="1"/>
    <col min="9" max="12" width="17.42578125" style="236" customWidth="1"/>
    <col min="13" max="13" width="18.28515625" style="236" customWidth="1"/>
    <col min="14" max="14" width="17.42578125" style="236" customWidth="1"/>
    <col min="15" max="15" width="21.7109375" style="236" customWidth="1"/>
    <col min="16" max="18" width="23.42578125" style="236" customWidth="1"/>
    <col min="19" max="19" width="22.42578125" style="236" customWidth="1"/>
    <col min="20" max="20" width="17.42578125" style="236" customWidth="1"/>
    <col min="21" max="21" width="15.42578125" style="236" customWidth="1"/>
    <col min="22" max="22" width="17.28515625" style="236" customWidth="1"/>
    <col min="23" max="23" width="15.7109375" style="236" customWidth="1"/>
    <col min="24" max="24" width="18.42578125" style="236" customWidth="1"/>
    <col min="25" max="30" width="15.42578125" style="236" customWidth="1"/>
    <col min="31" max="31" width="17.28515625" style="236" customWidth="1"/>
    <col min="32" max="33" width="20" style="236" customWidth="1"/>
    <col min="34" max="35" width="17.28515625" style="236" customWidth="1"/>
    <col min="36" max="37" width="15.42578125" style="236" customWidth="1"/>
    <col min="38" max="38" width="17.28515625" style="236" customWidth="1"/>
    <col min="39" max="39" width="15.42578125" style="236" customWidth="1"/>
    <col min="40" max="16384" width="11.42578125" style="236"/>
  </cols>
  <sheetData>
    <row r="2" spans="2:197">
      <c r="B2" s="64" t="s">
        <v>325</v>
      </c>
      <c r="C2" s="64"/>
      <c r="D2" s="18" t="str">
        <f>+[1]F1948!D10:F10</f>
        <v xml:space="preserve">La sociedad  EC  &amp; GET Ltda. </v>
      </c>
      <c r="E2" s="64"/>
      <c r="F2" s="64"/>
      <c r="G2" s="64"/>
      <c r="H2" s="64"/>
      <c r="I2" s="64"/>
      <c r="J2" s="64"/>
      <c r="K2" s="64"/>
      <c r="L2" s="64"/>
      <c r="M2" s="64"/>
      <c r="N2" s="64"/>
      <c r="O2" s="64"/>
      <c r="P2" s="64"/>
      <c r="Q2" s="64"/>
      <c r="R2" s="64"/>
      <c r="S2" s="64"/>
      <c r="T2" s="64"/>
      <c r="U2" s="64"/>
      <c r="V2" s="64"/>
      <c r="W2" s="64" t="s">
        <v>326</v>
      </c>
      <c r="X2" s="64"/>
      <c r="Y2" s="64"/>
      <c r="Z2" s="64"/>
      <c r="AA2" s="64"/>
      <c r="AB2" s="64"/>
      <c r="AC2" s="64"/>
      <c r="AD2" s="64"/>
      <c r="AE2" s="64"/>
      <c r="AF2" s="64"/>
      <c r="AG2" s="64"/>
      <c r="AH2" s="64"/>
      <c r="AI2" s="64"/>
      <c r="AJ2" s="64"/>
      <c r="AK2" s="64"/>
      <c r="AL2" s="64"/>
      <c r="AM2" s="64"/>
      <c r="AN2" s="64"/>
    </row>
    <row r="3" spans="2:197">
      <c r="B3" s="64" t="s">
        <v>327</v>
      </c>
      <c r="C3" s="64"/>
      <c r="D3" s="18" t="str">
        <f>+[1]F1948!B10</f>
        <v>20-5</v>
      </c>
      <c r="E3" s="64"/>
      <c r="F3" s="64"/>
      <c r="G3" s="64"/>
      <c r="H3" s="64"/>
      <c r="I3" s="64"/>
      <c r="J3" s="64"/>
      <c r="K3" s="64"/>
      <c r="L3" s="64"/>
      <c r="M3" s="64"/>
      <c r="N3" s="64"/>
      <c r="O3" s="64"/>
      <c r="P3" s="64"/>
      <c r="Q3" s="64"/>
      <c r="R3" s="64"/>
      <c r="S3" s="64"/>
      <c r="T3" s="64"/>
      <c r="U3" s="64"/>
      <c r="V3" s="64"/>
      <c r="W3" s="64" t="s">
        <v>326</v>
      </c>
      <c r="X3" s="64"/>
      <c r="Y3" s="64"/>
      <c r="Z3" s="64"/>
      <c r="AA3" s="64"/>
      <c r="AB3" s="64"/>
      <c r="AC3" s="64"/>
      <c r="AD3" s="64"/>
      <c r="AE3" s="64"/>
      <c r="AF3" s="116" t="s">
        <v>328</v>
      </c>
      <c r="AG3" s="116"/>
      <c r="AH3" s="237"/>
      <c r="AI3" s="238"/>
      <c r="AJ3" s="64"/>
      <c r="AK3" s="64"/>
      <c r="AL3" s="64"/>
      <c r="AM3" s="64"/>
      <c r="AN3" s="64"/>
    </row>
    <row r="4" spans="2:197">
      <c r="B4" s="64" t="s">
        <v>329</v>
      </c>
      <c r="C4" s="64"/>
      <c r="D4" s="64" t="s">
        <v>330</v>
      </c>
      <c r="E4" s="64"/>
      <c r="F4" s="64"/>
      <c r="G4" s="64"/>
      <c r="H4" s="64"/>
      <c r="I4" s="64"/>
      <c r="J4" s="64"/>
      <c r="K4" s="64"/>
      <c r="L4" s="64"/>
      <c r="M4" s="64"/>
      <c r="N4" s="64"/>
      <c r="O4" s="64"/>
      <c r="P4" s="64"/>
      <c r="Q4" s="64"/>
      <c r="R4" s="64"/>
      <c r="S4" s="64"/>
      <c r="T4" s="64"/>
      <c r="U4" s="64"/>
      <c r="V4" s="64"/>
      <c r="W4" s="64" t="s">
        <v>326</v>
      </c>
      <c r="X4" s="64"/>
      <c r="Y4" s="64"/>
      <c r="Z4" s="64"/>
      <c r="AA4" s="64"/>
      <c r="AB4" s="64"/>
      <c r="AC4" s="64"/>
      <c r="AD4" s="64"/>
      <c r="AE4" s="64"/>
      <c r="AF4" s="116" t="s">
        <v>331</v>
      </c>
      <c r="AG4" s="116"/>
      <c r="AH4" s="239"/>
      <c r="AI4" s="238"/>
      <c r="AJ4" s="64"/>
      <c r="AK4" s="64"/>
      <c r="AL4" s="64"/>
      <c r="AM4" s="64"/>
      <c r="AN4" s="64"/>
    </row>
    <row r="5" spans="2:197">
      <c r="B5" s="64" t="s">
        <v>332</v>
      </c>
      <c r="C5" s="64"/>
      <c r="D5" s="64" t="s">
        <v>333</v>
      </c>
      <c r="E5" s="64"/>
      <c r="F5" s="64"/>
      <c r="G5" s="64"/>
      <c r="H5" s="64"/>
      <c r="I5" s="64"/>
      <c r="J5" s="64"/>
      <c r="K5" s="64"/>
      <c r="L5" s="64"/>
      <c r="M5" s="64"/>
      <c r="N5" s="64"/>
      <c r="O5" s="64"/>
      <c r="P5" s="64"/>
      <c r="Q5" s="64"/>
      <c r="R5" s="64"/>
      <c r="S5" s="64"/>
      <c r="T5" s="64"/>
      <c r="U5" s="64"/>
      <c r="V5" s="64"/>
      <c r="W5" s="64" t="s">
        <v>326</v>
      </c>
      <c r="X5" s="64"/>
      <c r="Y5" s="64"/>
      <c r="Z5" s="64"/>
      <c r="AA5" s="64"/>
      <c r="AB5" s="64"/>
      <c r="AC5" s="64"/>
      <c r="AD5" s="64"/>
      <c r="AE5" s="64"/>
      <c r="AF5" s="64"/>
      <c r="AG5" s="64"/>
      <c r="AH5" s="64"/>
      <c r="AI5" s="64"/>
      <c r="AJ5" s="64"/>
      <c r="AK5" s="64"/>
      <c r="AL5" s="64"/>
      <c r="AM5" s="64"/>
      <c r="AN5" s="64"/>
    </row>
    <row r="6" spans="2:197">
      <c r="B6" s="64"/>
      <c r="C6" s="64"/>
      <c r="D6" s="64"/>
      <c r="E6" s="64"/>
      <c r="F6" s="64"/>
      <c r="G6" s="64"/>
      <c r="H6" s="64"/>
      <c r="I6" s="64"/>
      <c r="J6" s="64"/>
      <c r="K6" s="64"/>
      <c r="L6" s="64"/>
      <c r="M6" s="64"/>
      <c r="N6" s="64"/>
      <c r="O6" s="64"/>
      <c r="P6" s="64"/>
      <c r="Q6" s="64"/>
      <c r="R6" s="64"/>
      <c r="S6" s="64"/>
      <c r="T6" s="64"/>
      <c r="U6" s="64"/>
      <c r="V6" s="64"/>
      <c r="W6" s="64"/>
      <c r="X6" s="64"/>
      <c r="Y6" s="64"/>
      <c r="Z6" s="64"/>
      <c r="AA6" s="64"/>
      <c r="AB6" s="64"/>
      <c r="AC6" s="64"/>
      <c r="AD6" s="64"/>
      <c r="AE6" s="64"/>
      <c r="AF6" s="64"/>
      <c r="AG6" s="64"/>
      <c r="AH6" s="64"/>
      <c r="AI6" s="64"/>
      <c r="AJ6" s="64"/>
      <c r="AK6" s="64"/>
      <c r="AL6" s="64"/>
      <c r="AM6" s="64"/>
      <c r="AN6" s="64"/>
    </row>
    <row r="7" spans="2:197">
      <c r="B7" s="240"/>
      <c r="C7" s="240"/>
      <c r="D7" s="240"/>
      <c r="E7" s="240"/>
      <c r="F7" s="240"/>
      <c r="G7" s="240"/>
      <c r="H7" s="240"/>
      <c r="I7" s="240"/>
      <c r="J7" s="64"/>
      <c r="K7" s="64"/>
      <c r="L7" s="64"/>
      <c r="M7" s="64"/>
      <c r="N7" s="64"/>
      <c r="O7" s="64"/>
      <c r="P7" s="64"/>
      <c r="Q7" s="64"/>
      <c r="R7" s="64"/>
      <c r="S7" s="64"/>
      <c r="T7" s="64"/>
      <c r="U7" s="64"/>
      <c r="V7" s="64"/>
      <c r="W7" s="64"/>
      <c r="X7" s="64"/>
      <c r="Y7" s="64"/>
      <c r="Z7" s="64"/>
      <c r="AA7" s="64"/>
      <c r="AB7" s="64"/>
      <c r="AC7" s="64"/>
      <c r="AD7" s="64"/>
      <c r="AE7" s="64"/>
      <c r="AF7" s="64"/>
      <c r="AG7" s="64"/>
      <c r="AH7" s="64"/>
      <c r="AI7" s="64"/>
      <c r="AJ7" s="64"/>
      <c r="AK7" s="64"/>
      <c r="AL7" s="64"/>
      <c r="AM7" s="64"/>
      <c r="AN7" s="64"/>
    </row>
    <row r="8" spans="2:197">
      <c r="B8" s="241" t="s">
        <v>334</v>
      </c>
      <c r="C8" s="241"/>
      <c r="D8" s="241" t="s">
        <v>335</v>
      </c>
      <c r="E8" s="241"/>
      <c r="F8" s="241"/>
      <c r="G8" s="241"/>
      <c r="H8" s="241"/>
      <c r="I8" s="241"/>
      <c r="J8" s="116"/>
      <c r="K8" s="116"/>
      <c r="L8" s="116"/>
      <c r="M8" s="116"/>
      <c r="N8" s="116"/>
      <c r="O8" s="116"/>
      <c r="P8" s="116"/>
      <c r="Q8" s="116"/>
      <c r="R8" s="116"/>
      <c r="S8" s="116"/>
      <c r="T8" s="116"/>
      <c r="U8" s="116"/>
      <c r="V8" s="116"/>
      <c r="W8" s="116"/>
      <c r="X8" s="116"/>
      <c r="Y8" s="116"/>
      <c r="Z8" s="116"/>
      <c r="AA8" s="116"/>
      <c r="AB8" s="116"/>
      <c r="AC8" s="116"/>
      <c r="AD8" s="116"/>
      <c r="AE8" s="116"/>
      <c r="AF8" s="116"/>
      <c r="AG8" s="116"/>
      <c r="AH8" s="116"/>
      <c r="AI8" s="116"/>
      <c r="AJ8" s="64"/>
      <c r="AK8" s="64"/>
      <c r="AL8" s="64"/>
      <c r="AM8" s="64"/>
      <c r="AN8" s="64"/>
    </row>
    <row r="9" spans="2:197">
      <c r="B9" s="64"/>
      <c r="C9" s="64"/>
      <c r="D9" s="64"/>
      <c r="E9" s="64"/>
      <c r="F9" s="64"/>
      <c r="G9" s="64"/>
      <c r="H9" s="64"/>
      <c r="I9" s="64"/>
      <c r="J9" s="64"/>
      <c r="K9" s="64"/>
      <c r="L9" s="64"/>
      <c r="M9" s="64"/>
      <c r="N9" s="64"/>
      <c r="O9" s="64"/>
      <c r="P9" s="64"/>
      <c r="Q9" s="64"/>
      <c r="R9" s="64"/>
      <c r="S9" s="64"/>
      <c r="T9" s="64"/>
      <c r="U9" s="64"/>
      <c r="V9" s="64"/>
      <c r="W9" s="64"/>
      <c r="X9" s="64"/>
      <c r="Y9" s="64"/>
      <c r="Z9" s="64"/>
      <c r="AA9" s="64"/>
      <c r="AB9" s="64"/>
      <c r="AC9" s="64"/>
      <c r="AD9" s="64"/>
      <c r="AE9" s="64"/>
      <c r="AF9" s="64"/>
      <c r="AG9" s="64"/>
      <c r="AH9" s="64"/>
      <c r="AI9" s="64"/>
      <c r="AJ9" s="64"/>
      <c r="AK9" s="64"/>
      <c r="AL9" s="64"/>
      <c r="AM9" s="64"/>
      <c r="AN9" s="64"/>
    </row>
    <row r="10" spans="2:197" ht="37.35" customHeight="1">
      <c r="B10" s="537" t="s">
        <v>326</v>
      </c>
      <c r="C10" s="537"/>
      <c r="D10" s="537"/>
      <c r="E10" s="537"/>
      <c r="F10" s="537"/>
      <c r="G10" s="537"/>
      <c r="H10" s="537"/>
      <c r="I10" s="537"/>
      <c r="J10" s="537"/>
      <c r="K10" s="537"/>
      <c r="L10" s="537"/>
      <c r="M10" s="537"/>
      <c r="N10" s="537"/>
      <c r="O10" s="537"/>
      <c r="P10" s="537"/>
      <c r="Q10" s="537"/>
      <c r="R10" s="537"/>
      <c r="S10" s="242"/>
      <c r="T10" s="242"/>
      <c r="U10" s="242"/>
      <c r="V10" s="64"/>
      <c r="W10" s="64"/>
      <c r="X10" s="64"/>
      <c r="Y10" s="64"/>
      <c r="Z10" s="64"/>
      <c r="AA10" s="64"/>
      <c r="AB10" s="64"/>
      <c r="AC10" s="64"/>
      <c r="AD10" s="64"/>
      <c r="AE10" s="64"/>
      <c r="AF10" s="64"/>
      <c r="AG10" s="64"/>
      <c r="AH10" s="64"/>
      <c r="AI10" s="64"/>
      <c r="AJ10" s="64"/>
      <c r="AK10" s="64"/>
      <c r="AL10" s="64"/>
      <c r="AM10" s="64"/>
      <c r="AN10" s="64"/>
    </row>
    <row r="11" spans="2:197" ht="7.35" customHeight="1">
      <c r="B11" s="64"/>
      <c r="C11" s="64"/>
      <c r="D11" s="64"/>
      <c r="E11" s="64"/>
      <c r="F11" s="64"/>
      <c r="G11" s="64"/>
      <c r="H11" s="64"/>
      <c r="I11" s="64"/>
      <c r="J11" s="64"/>
      <c r="K11" s="64"/>
      <c r="L11" s="64"/>
      <c r="M11" s="64"/>
      <c r="N11" s="64"/>
      <c r="O11" s="64"/>
      <c r="P11" s="64"/>
      <c r="Q11" s="64"/>
      <c r="R11" s="64"/>
      <c r="S11" s="64"/>
      <c r="T11" s="64"/>
      <c r="U11" s="64"/>
      <c r="V11" s="64"/>
      <c r="W11" s="64"/>
      <c r="X11" s="64"/>
      <c r="Y11" s="64"/>
      <c r="Z11" s="64"/>
      <c r="AA11" s="64"/>
      <c r="AB11" s="64"/>
      <c r="AC11" s="64"/>
      <c r="AD11" s="64"/>
      <c r="AE11" s="64"/>
      <c r="AF11" s="64"/>
      <c r="AG11" s="64"/>
      <c r="AH11" s="64"/>
      <c r="AI11" s="64"/>
      <c r="AJ11" s="64"/>
      <c r="AK11" s="64"/>
      <c r="AL11" s="64"/>
      <c r="AM11" s="64"/>
      <c r="AN11" s="64"/>
    </row>
    <row r="12" spans="2:197" s="245" customFormat="1" ht="15" customHeight="1">
      <c r="B12" s="538" t="s">
        <v>336</v>
      </c>
      <c r="C12" s="538" t="s">
        <v>337</v>
      </c>
      <c r="D12" s="538" t="s">
        <v>338</v>
      </c>
      <c r="E12" s="538" t="s">
        <v>339</v>
      </c>
      <c r="F12" s="538" t="s">
        <v>340</v>
      </c>
      <c r="G12" s="538" t="s">
        <v>341</v>
      </c>
      <c r="H12" s="540" t="s">
        <v>342</v>
      </c>
      <c r="I12" s="541"/>
      <c r="J12" s="541"/>
      <c r="K12" s="541"/>
      <c r="L12" s="541"/>
      <c r="M12" s="541"/>
      <c r="N12" s="542"/>
      <c r="O12" s="542"/>
      <c r="P12" s="542"/>
      <c r="Q12" s="243"/>
      <c r="R12" s="243"/>
      <c r="S12" s="243"/>
      <c r="T12" s="243"/>
      <c r="U12" s="540" t="s">
        <v>218</v>
      </c>
      <c r="V12" s="541"/>
      <c r="W12" s="541"/>
      <c r="X12" s="541"/>
      <c r="Y12" s="541"/>
      <c r="Z12" s="541"/>
      <c r="AA12" s="541"/>
      <c r="AB12" s="541"/>
      <c r="AC12" s="541"/>
      <c r="AD12" s="541"/>
      <c r="AE12" s="541"/>
      <c r="AF12" s="541"/>
      <c r="AG12" s="541"/>
      <c r="AH12" s="541"/>
      <c r="AI12" s="243"/>
      <c r="AJ12" s="538" t="s">
        <v>343</v>
      </c>
      <c r="AK12" s="538" t="s">
        <v>344</v>
      </c>
      <c r="AL12" s="538" t="s">
        <v>345</v>
      </c>
      <c r="AM12" s="244"/>
      <c r="AN12" s="244"/>
    </row>
    <row r="13" spans="2:197" s="245" customFormat="1" ht="15" customHeight="1">
      <c r="B13" s="539"/>
      <c r="C13" s="539"/>
      <c r="D13" s="539"/>
      <c r="E13" s="539"/>
      <c r="F13" s="539"/>
      <c r="G13" s="539"/>
      <c r="H13" s="549" t="s">
        <v>346</v>
      </c>
      <c r="I13" s="550" t="s">
        <v>347</v>
      </c>
      <c r="J13" s="551"/>
      <c r="K13" s="551"/>
      <c r="L13" s="552"/>
      <c r="M13" s="559" t="s">
        <v>348</v>
      </c>
      <c r="N13" s="560"/>
      <c r="O13" s="560"/>
      <c r="P13" s="560"/>
      <c r="Q13" s="560"/>
      <c r="R13" s="560"/>
      <c r="S13" s="560"/>
      <c r="T13" s="561"/>
      <c r="U13" s="562" t="s">
        <v>349</v>
      </c>
      <c r="V13" s="563"/>
      <c r="W13" s="563"/>
      <c r="X13" s="563"/>
      <c r="Y13" s="563"/>
      <c r="Z13" s="563"/>
      <c r="AA13" s="563"/>
      <c r="AB13" s="563"/>
      <c r="AC13" s="564"/>
      <c r="AD13" s="562" t="s">
        <v>350</v>
      </c>
      <c r="AE13" s="563"/>
      <c r="AF13" s="563"/>
      <c r="AG13" s="563"/>
      <c r="AH13" s="564"/>
      <c r="AI13" s="565" t="s">
        <v>351</v>
      </c>
      <c r="AJ13" s="539"/>
      <c r="AK13" s="539"/>
      <c r="AL13" s="539"/>
      <c r="AM13" s="244"/>
      <c r="AN13" s="244"/>
      <c r="GO13" s="246"/>
    </row>
    <row r="14" spans="2:197" s="245" customFormat="1" ht="36.75" customHeight="1">
      <c r="B14" s="539"/>
      <c r="C14" s="539"/>
      <c r="D14" s="539"/>
      <c r="E14" s="539"/>
      <c r="F14" s="539"/>
      <c r="G14" s="539"/>
      <c r="H14" s="549"/>
      <c r="I14" s="553"/>
      <c r="J14" s="554"/>
      <c r="K14" s="554"/>
      <c r="L14" s="555"/>
      <c r="M14" s="543" t="s">
        <v>153</v>
      </c>
      <c r="N14" s="544"/>
      <c r="O14" s="544"/>
      <c r="P14" s="544"/>
      <c r="Q14" s="544"/>
      <c r="R14" s="545" t="s">
        <v>352</v>
      </c>
      <c r="S14" s="546"/>
      <c r="T14" s="547" t="s">
        <v>353</v>
      </c>
      <c r="U14" s="562" t="s">
        <v>354</v>
      </c>
      <c r="V14" s="563"/>
      <c r="W14" s="563"/>
      <c r="X14" s="563"/>
      <c r="Y14" s="563"/>
      <c r="Z14" s="564"/>
      <c r="AA14" s="562" t="s">
        <v>355</v>
      </c>
      <c r="AB14" s="564"/>
      <c r="AC14" s="566" t="s">
        <v>356</v>
      </c>
      <c r="AD14" s="562" t="s">
        <v>354</v>
      </c>
      <c r="AE14" s="564"/>
      <c r="AF14" s="562" t="s">
        <v>355</v>
      </c>
      <c r="AG14" s="564"/>
      <c r="AH14" s="566" t="s">
        <v>356</v>
      </c>
      <c r="AI14" s="565"/>
      <c r="AJ14" s="539"/>
      <c r="AK14" s="539"/>
      <c r="AL14" s="539"/>
      <c r="AM14" s="244"/>
      <c r="AN14" s="244"/>
      <c r="GO14" s="246"/>
    </row>
    <row r="15" spans="2:197" s="245" customFormat="1" ht="49.35" customHeight="1">
      <c r="B15" s="539"/>
      <c r="C15" s="539"/>
      <c r="D15" s="539"/>
      <c r="E15" s="539"/>
      <c r="F15" s="539"/>
      <c r="G15" s="539"/>
      <c r="H15" s="549"/>
      <c r="I15" s="553"/>
      <c r="J15" s="554"/>
      <c r="K15" s="554"/>
      <c r="L15" s="555"/>
      <c r="M15" s="547" t="s">
        <v>357</v>
      </c>
      <c r="N15" s="547" t="s">
        <v>358</v>
      </c>
      <c r="O15" s="547" t="s">
        <v>359</v>
      </c>
      <c r="P15" s="547" t="s">
        <v>360</v>
      </c>
      <c r="Q15" s="547" t="s">
        <v>361</v>
      </c>
      <c r="R15" s="547" t="s">
        <v>362</v>
      </c>
      <c r="S15" s="547" t="s">
        <v>363</v>
      </c>
      <c r="T15" s="548"/>
      <c r="U15" s="562" t="s">
        <v>364</v>
      </c>
      <c r="V15" s="564"/>
      <c r="W15" s="562" t="s">
        <v>365</v>
      </c>
      <c r="X15" s="564"/>
      <c r="Y15" s="562" t="s">
        <v>366</v>
      </c>
      <c r="Z15" s="564"/>
      <c r="AA15" s="562" t="s">
        <v>366</v>
      </c>
      <c r="AB15" s="564"/>
      <c r="AC15" s="567"/>
      <c r="AD15" s="565" t="s">
        <v>367</v>
      </c>
      <c r="AE15" s="565" t="s">
        <v>368</v>
      </c>
      <c r="AF15" s="565" t="s">
        <v>367</v>
      </c>
      <c r="AG15" s="565" t="s">
        <v>368</v>
      </c>
      <c r="AH15" s="567"/>
      <c r="AI15" s="565"/>
      <c r="AJ15" s="539"/>
      <c r="AK15" s="539"/>
      <c r="AL15" s="539"/>
      <c r="AM15" s="244"/>
      <c r="AN15" s="244"/>
      <c r="GO15" s="246"/>
    </row>
    <row r="16" spans="2:197" s="245" customFormat="1" ht="15" customHeight="1">
      <c r="B16" s="539"/>
      <c r="C16" s="539"/>
      <c r="D16" s="539"/>
      <c r="E16" s="539"/>
      <c r="F16" s="539"/>
      <c r="G16" s="539"/>
      <c r="H16" s="549"/>
      <c r="I16" s="556"/>
      <c r="J16" s="557"/>
      <c r="K16" s="557"/>
      <c r="L16" s="558"/>
      <c r="M16" s="548"/>
      <c r="N16" s="548"/>
      <c r="O16" s="548"/>
      <c r="P16" s="548"/>
      <c r="Q16" s="548"/>
      <c r="R16" s="548"/>
      <c r="S16" s="548"/>
      <c r="T16" s="548"/>
      <c r="U16" s="565" t="s">
        <v>367</v>
      </c>
      <c r="V16" s="565" t="s">
        <v>368</v>
      </c>
      <c r="W16" s="565" t="s">
        <v>367</v>
      </c>
      <c r="X16" s="565" t="s">
        <v>368</v>
      </c>
      <c r="Y16" s="565" t="s">
        <v>367</v>
      </c>
      <c r="Z16" s="565" t="s">
        <v>368</v>
      </c>
      <c r="AA16" s="565" t="s">
        <v>367</v>
      </c>
      <c r="AB16" s="565" t="s">
        <v>368</v>
      </c>
      <c r="AC16" s="567"/>
      <c r="AD16" s="565"/>
      <c r="AE16" s="565"/>
      <c r="AF16" s="565"/>
      <c r="AG16" s="565"/>
      <c r="AH16" s="567"/>
      <c r="AI16" s="565"/>
      <c r="AJ16" s="539"/>
      <c r="AK16" s="539"/>
      <c r="AL16" s="539"/>
      <c r="AM16" s="244"/>
      <c r="AN16" s="244"/>
    </row>
    <row r="17" spans="2:40" ht="63.75">
      <c r="B17" s="539"/>
      <c r="C17" s="539"/>
      <c r="D17" s="539"/>
      <c r="E17" s="539"/>
      <c r="F17" s="539"/>
      <c r="G17" s="539"/>
      <c r="H17" s="538"/>
      <c r="I17" s="247" t="s">
        <v>369</v>
      </c>
      <c r="J17" s="247" t="s">
        <v>370</v>
      </c>
      <c r="K17" s="247" t="s">
        <v>371</v>
      </c>
      <c r="L17" s="247" t="s">
        <v>372</v>
      </c>
      <c r="M17" s="548"/>
      <c r="N17" s="548"/>
      <c r="O17" s="548"/>
      <c r="P17" s="548"/>
      <c r="Q17" s="548"/>
      <c r="R17" s="548"/>
      <c r="S17" s="548"/>
      <c r="T17" s="548"/>
      <c r="U17" s="566"/>
      <c r="V17" s="566"/>
      <c r="W17" s="566"/>
      <c r="X17" s="566"/>
      <c r="Y17" s="566"/>
      <c r="Z17" s="566"/>
      <c r="AA17" s="566"/>
      <c r="AB17" s="566"/>
      <c r="AC17" s="567"/>
      <c r="AD17" s="566"/>
      <c r="AE17" s="566"/>
      <c r="AF17" s="566"/>
      <c r="AG17" s="566"/>
      <c r="AH17" s="567"/>
      <c r="AI17" s="566"/>
      <c r="AJ17" s="539"/>
      <c r="AK17" s="539"/>
      <c r="AL17" s="539"/>
      <c r="AM17" s="64"/>
      <c r="AN17" s="64"/>
    </row>
    <row r="18" spans="2:40">
      <c r="B18" s="248" t="s">
        <v>373</v>
      </c>
      <c r="C18" s="248" t="s">
        <v>374</v>
      </c>
      <c r="D18" s="248" t="s">
        <v>375</v>
      </c>
      <c r="E18" s="249" t="s">
        <v>376</v>
      </c>
      <c r="F18" s="248" t="s">
        <v>377</v>
      </c>
      <c r="G18" s="248" t="s">
        <v>378</v>
      </c>
      <c r="H18" s="248" t="s">
        <v>379</v>
      </c>
      <c r="I18" s="250" t="s">
        <v>380</v>
      </c>
      <c r="J18" s="250" t="s">
        <v>381</v>
      </c>
      <c r="K18" s="250" t="s">
        <v>382</v>
      </c>
      <c r="L18" s="250" t="s">
        <v>383</v>
      </c>
      <c r="M18" s="248" t="s">
        <v>384</v>
      </c>
      <c r="N18" s="248" t="s">
        <v>385</v>
      </c>
      <c r="O18" s="248" t="s">
        <v>386</v>
      </c>
      <c r="P18" s="248" t="s">
        <v>387</v>
      </c>
      <c r="Q18" s="248" t="s">
        <v>388</v>
      </c>
      <c r="R18" s="248" t="s">
        <v>389</v>
      </c>
      <c r="S18" s="248" t="s">
        <v>390</v>
      </c>
      <c r="T18" s="248" t="s">
        <v>391</v>
      </c>
      <c r="U18" s="248" t="s">
        <v>392</v>
      </c>
      <c r="V18" s="248" t="s">
        <v>393</v>
      </c>
      <c r="W18" s="248" t="s">
        <v>394</v>
      </c>
      <c r="X18" s="248" t="s">
        <v>395</v>
      </c>
      <c r="Y18" s="248" t="s">
        <v>396</v>
      </c>
      <c r="Z18" s="248" t="s">
        <v>397</v>
      </c>
      <c r="AA18" s="248" t="s">
        <v>398</v>
      </c>
      <c r="AB18" s="248" t="s">
        <v>399</v>
      </c>
      <c r="AC18" s="248" t="s">
        <v>400</v>
      </c>
      <c r="AD18" s="248" t="s">
        <v>401</v>
      </c>
      <c r="AE18" s="248" t="s">
        <v>402</v>
      </c>
      <c r="AF18" s="248" t="s">
        <v>403</v>
      </c>
      <c r="AG18" s="248" t="s">
        <v>404</v>
      </c>
      <c r="AH18" s="248" t="s">
        <v>405</v>
      </c>
      <c r="AI18" s="248" t="s">
        <v>406</v>
      </c>
      <c r="AJ18" s="248" t="s">
        <v>407</v>
      </c>
      <c r="AK18" s="248" t="s">
        <v>408</v>
      </c>
      <c r="AL18" s="248" t="s">
        <v>409</v>
      </c>
      <c r="AM18" s="64"/>
      <c r="AN18" s="64"/>
    </row>
    <row r="19" spans="2:40" s="257" customFormat="1">
      <c r="B19" s="251"/>
      <c r="C19" s="252"/>
      <c r="D19" s="252"/>
      <c r="E19" s="252"/>
      <c r="F19" s="252"/>
      <c r="G19" s="253"/>
      <c r="H19" s="252"/>
      <c r="I19" s="254"/>
      <c r="J19" s="254"/>
      <c r="K19" s="254"/>
      <c r="L19" s="254"/>
      <c r="M19" s="254">
        <f>+[1]F1948!J25</f>
        <v>0</v>
      </c>
      <c r="N19" s="255"/>
      <c r="O19" s="255"/>
      <c r="P19" s="255"/>
      <c r="Q19" s="255"/>
      <c r="R19" s="255"/>
      <c r="S19" s="255"/>
      <c r="T19" s="254">
        <f>+[1]F1948!Q25</f>
        <v>0</v>
      </c>
      <c r="U19" s="252"/>
      <c r="V19" s="254"/>
      <c r="W19" s="254"/>
      <c r="X19" s="254"/>
      <c r="Y19" s="252"/>
      <c r="Z19" s="252"/>
      <c r="AA19" s="252"/>
      <c r="AB19" s="252"/>
      <c r="AC19" s="252"/>
      <c r="AD19" s="252"/>
      <c r="AE19" s="252"/>
      <c r="AF19" s="252"/>
      <c r="AG19" s="252"/>
      <c r="AH19" s="252"/>
      <c r="AI19" s="252"/>
      <c r="AJ19" s="252"/>
      <c r="AK19" s="252"/>
      <c r="AL19" s="252"/>
      <c r="AM19" s="256"/>
      <c r="AN19" s="256"/>
    </row>
    <row r="20" spans="2:40">
      <c r="B20" s="258" t="s">
        <v>410</v>
      </c>
      <c r="C20" s="259"/>
      <c r="D20" s="259"/>
      <c r="E20" s="259"/>
      <c r="F20" s="40">
        <f>SUM(F19)</f>
        <v>0</v>
      </c>
      <c r="G20" s="260" t="s">
        <v>411</v>
      </c>
      <c r="H20" s="40">
        <f>SUM(H19)</f>
        <v>0</v>
      </c>
      <c r="I20" s="40">
        <f>SUM(I19)</f>
        <v>0</v>
      </c>
      <c r="J20" s="260"/>
      <c r="K20" s="260"/>
      <c r="L20" s="260"/>
      <c r="M20" s="40">
        <f>SUM(M19)</f>
        <v>0</v>
      </c>
      <c r="N20" s="260" t="s">
        <v>411</v>
      </c>
      <c r="O20" s="260" t="s">
        <v>411</v>
      </c>
      <c r="P20" s="260" t="s">
        <v>411</v>
      </c>
      <c r="Q20" s="260" t="s">
        <v>411</v>
      </c>
      <c r="R20" s="260" t="s">
        <v>411</v>
      </c>
      <c r="S20" s="260" t="s">
        <v>411</v>
      </c>
      <c r="T20" s="260" t="s">
        <v>411</v>
      </c>
      <c r="U20" s="260" t="s">
        <v>411</v>
      </c>
      <c r="V20" s="260" t="s">
        <v>411</v>
      </c>
      <c r="W20" s="261">
        <f>SUM(W19)</f>
        <v>0</v>
      </c>
      <c r="X20" s="260" t="s">
        <v>411</v>
      </c>
      <c r="Y20" s="260" t="s">
        <v>411</v>
      </c>
      <c r="Z20" s="260" t="s">
        <v>411</v>
      </c>
      <c r="AA20" s="260" t="s">
        <v>411</v>
      </c>
      <c r="AB20" s="260" t="s">
        <v>411</v>
      </c>
      <c r="AC20" s="261">
        <f>SUM(AC19)</f>
        <v>0</v>
      </c>
      <c r="AD20" s="260" t="s">
        <v>411</v>
      </c>
      <c r="AE20" s="260" t="s">
        <v>411</v>
      </c>
      <c r="AF20" s="260" t="s">
        <v>411</v>
      </c>
      <c r="AG20" s="260" t="s">
        <v>411</v>
      </c>
      <c r="AH20" s="260" t="s">
        <v>411</v>
      </c>
      <c r="AI20" s="260" t="s">
        <v>411</v>
      </c>
      <c r="AJ20" s="260" t="s">
        <v>411</v>
      </c>
      <c r="AK20" s="260" t="s">
        <v>411</v>
      </c>
      <c r="AL20" s="260" t="s">
        <v>411</v>
      </c>
      <c r="AM20" s="64"/>
      <c r="AN20" s="64"/>
    </row>
    <row r="21" spans="2:40">
      <c r="B21" s="64"/>
      <c r="C21" s="64"/>
      <c r="D21" s="64"/>
      <c r="E21" s="64"/>
      <c r="F21" s="64"/>
      <c r="G21" s="64"/>
      <c r="H21" s="64"/>
      <c r="I21" s="64"/>
      <c r="J21" s="64"/>
      <c r="K21" s="64"/>
      <c r="L21" s="64"/>
      <c r="M21" s="64"/>
      <c r="N21" s="64"/>
      <c r="O21" s="64"/>
      <c r="P21" s="64"/>
      <c r="Q21" s="64"/>
      <c r="R21" s="64"/>
      <c r="S21" s="64"/>
      <c r="T21" s="64"/>
      <c r="U21" s="64"/>
      <c r="V21" s="64"/>
      <c r="W21" s="64"/>
      <c r="X21" s="64"/>
      <c r="Y21" s="64"/>
      <c r="Z21" s="64"/>
      <c r="AA21" s="64"/>
      <c r="AB21" s="64"/>
      <c r="AC21" s="64"/>
      <c r="AD21" s="64"/>
      <c r="AE21" s="64"/>
      <c r="AF21" s="64"/>
      <c r="AG21" s="64"/>
      <c r="AH21" s="64"/>
      <c r="AI21" s="64"/>
      <c r="AJ21" s="256"/>
      <c r="AK21" s="256"/>
      <c r="AL21" s="256"/>
      <c r="AM21" s="64"/>
      <c r="AN21" s="64"/>
    </row>
    <row r="22" spans="2:40" ht="15" customHeight="1">
      <c r="B22" s="64"/>
      <c r="C22" s="64"/>
      <c r="D22" s="64"/>
      <c r="E22" s="64"/>
      <c r="F22" s="64"/>
      <c r="G22" s="64"/>
      <c r="H22" s="64"/>
      <c r="I22" s="64"/>
      <c r="J22" s="64"/>
      <c r="K22" s="64"/>
      <c r="L22" s="64"/>
      <c r="M22" s="64"/>
      <c r="N22" s="64"/>
      <c r="O22" s="64"/>
      <c r="P22" s="64"/>
      <c r="Q22" s="64"/>
      <c r="R22" s="64"/>
      <c r="S22" s="64"/>
      <c r="T22" s="64"/>
      <c r="U22" s="64"/>
      <c r="V22" s="64"/>
      <c r="W22" s="64"/>
      <c r="X22" s="64"/>
      <c r="Y22" s="64"/>
      <c r="Z22" s="64"/>
      <c r="AA22" s="64"/>
      <c r="AB22" s="64"/>
      <c r="AC22" s="64"/>
      <c r="AD22" s="64"/>
      <c r="AE22" s="64"/>
      <c r="AF22" s="64"/>
      <c r="AG22" s="64"/>
      <c r="AH22" s="64"/>
      <c r="AI22" s="64"/>
      <c r="AJ22" s="64"/>
      <c r="AK22" s="64"/>
      <c r="AL22" s="64"/>
      <c r="AM22" s="64"/>
      <c r="AN22" s="64"/>
    </row>
    <row r="23" spans="2:40">
      <c r="B23" s="262" t="s">
        <v>412</v>
      </c>
      <c r="C23" s="262"/>
      <c r="D23" s="262"/>
      <c r="E23" s="262"/>
      <c r="F23" s="262"/>
      <c r="G23" s="262"/>
      <c r="H23" s="262"/>
      <c r="I23" s="262"/>
      <c r="J23" s="262"/>
      <c r="K23" s="262"/>
      <c r="L23" s="262"/>
      <c r="M23" s="262"/>
      <c r="N23" s="262"/>
      <c r="O23" s="262"/>
      <c r="P23" s="262"/>
      <c r="Q23" s="262"/>
      <c r="R23" s="262"/>
      <c r="S23" s="262"/>
      <c r="T23" s="262"/>
      <c r="U23" s="262"/>
      <c r="V23" s="64"/>
      <c r="W23" s="64"/>
      <c r="X23" s="64"/>
      <c r="Y23" s="64"/>
      <c r="Z23" s="64"/>
      <c r="AA23" s="64"/>
      <c r="AB23" s="64"/>
      <c r="AC23" s="64"/>
      <c r="AD23" s="64"/>
      <c r="AE23" s="64"/>
      <c r="AF23" s="64"/>
      <c r="AG23" s="64"/>
      <c r="AH23" s="64"/>
      <c r="AI23" s="64"/>
      <c r="AJ23" s="64"/>
      <c r="AK23" s="64"/>
      <c r="AL23" s="64"/>
      <c r="AM23" s="64"/>
      <c r="AN23" s="64"/>
    </row>
    <row r="24" spans="2:40" ht="15" customHeight="1">
      <c r="B24" s="64"/>
      <c r="C24" s="64"/>
      <c r="D24" s="64"/>
      <c r="E24" s="64"/>
      <c r="F24" s="64"/>
      <c r="G24" s="64"/>
      <c r="H24" s="64"/>
      <c r="I24" s="64"/>
      <c r="J24" s="64"/>
      <c r="K24" s="64"/>
      <c r="L24" s="64"/>
      <c r="M24" s="262"/>
      <c r="N24" s="262"/>
      <c r="O24" s="262"/>
      <c r="P24" s="262"/>
      <c r="Q24" s="262"/>
      <c r="R24" s="262"/>
      <c r="S24" s="262"/>
      <c r="T24" s="262"/>
      <c r="U24" s="262"/>
      <c r="V24" s="64"/>
      <c r="W24" s="64"/>
      <c r="X24" s="64"/>
      <c r="Y24" s="64"/>
      <c r="Z24" s="64"/>
      <c r="AA24" s="64"/>
      <c r="AB24" s="64"/>
      <c r="AC24" s="64"/>
      <c r="AD24" s="64"/>
      <c r="AE24" s="64"/>
      <c r="AF24" s="64"/>
      <c r="AG24" s="64"/>
      <c r="AH24" s="64"/>
      <c r="AI24" s="64"/>
      <c r="AJ24" s="64"/>
      <c r="AK24" s="64"/>
      <c r="AL24" s="64"/>
      <c r="AM24" s="64"/>
      <c r="AN24" s="64"/>
    </row>
    <row r="25" spans="2:40">
      <c r="B25" s="64" t="s">
        <v>413</v>
      </c>
      <c r="C25" s="244"/>
      <c r="D25" s="244"/>
      <c r="E25" s="244"/>
      <c r="F25" s="244"/>
      <c r="G25" s="64"/>
      <c r="H25" s="64"/>
      <c r="I25" s="64"/>
      <c r="J25" s="64"/>
      <c r="K25" s="64"/>
      <c r="L25" s="64"/>
      <c r="M25" s="262"/>
      <c r="N25" s="262"/>
      <c r="O25" s="262"/>
      <c r="P25" s="262"/>
      <c r="Q25" s="262"/>
      <c r="R25" s="262"/>
      <c r="S25" s="262"/>
      <c r="T25" s="262"/>
      <c r="U25" s="262"/>
      <c r="V25" s="64"/>
      <c r="W25" s="64"/>
      <c r="X25" s="64"/>
      <c r="Y25" s="64"/>
      <c r="Z25" s="64"/>
      <c r="AA25" s="64"/>
      <c r="AB25" s="64"/>
      <c r="AC25" s="64"/>
      <c r="AD25" s="64"/>
      <c r="AE25" s="64"/>
      <c r="AF25" s="64"/>
      <c r="AG25" s="64"/>
      <c r="AH25" s="64"/>
      <c r="AI25" s="64"/>
      <c r="AJ25" s="64"/>
      <c r="AK25" s="64"/>
      <c r="AL25" s="64"/>
      <c r="AM25" s="64"/>
      <c r="AN25" s="64"/>
    </row>
    <row r="26" spans="2:40">
      <c r="B26" s="64"/>
      <c r="C26" s="244"/>
      <c r="D26" s="244"/>
      <c r="E26" s="244"/>
      <c r="F26" s="24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64"/>
      <c r="AL26" s="64"/>
      <c r="AM26" s="64"/>
      <c r="AN26" s="64"/>
    </row>
    <row r="27" spans="2:40">
      <c r="B27" s="64"/>
      <c r="C27" s="244"/>
      <c r="D27" s="244"/>
      <c r="E27" s="244"/>
      <c r="F27" s="24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64"/>
      <c r="AL27" s="64"/>
      <c r="AM27" s="64"/>
      <c r="AN27" s="64"/>
    </row>
    <row r="28" spans="2:40">
      <c r="B28" s="64"/>
      <c r="C28" s="64"/>
      <c r="D28" s="244"/>
      <c r="E28" s="244"/>
      <c r="F28" s="64"/>
      <c r="G28" s="64"/>
      <c r="H28" s="64"/>
      <c r="I28" s="64"/>
      <c r="J28" s="64"/>
      <c r="K28" s="64"/>
      <c r="L28" s="64"/>
      <c r="M28" s="64"/>
      <c r="N28" s="64"/>
      <c r="O28" s="64"/>
      <c r="P28" s="64"/>
      <c r="Q28" s="64"/>
      <c r="R28" s="64"/>
      <c r="S28" s="64"/>
      <c r="T28" s="64"/>
      <c r="U28" s="64"/>
      <c r="V28" s="64"/>
      <c r="W28" s="64"/>
      <c r="X28" s="64"/>
      <c r="Y28" s="64"/>
      <c r="Z28" s="64"/>
      <c r="AA28" s="64"/>
      <c r="AB28" s="64"/>
      <c r="AC28" s="64"/>
      <c r="AD28" s="64"/>
      <c r="AE28" s="64"/>
      <c r="AF28" s="64"/>
      <c r="AG28" s="64"/>
      <c r="AH28" s="64"/>
      <c r="AI28" s="64"/>
      <c r="AJ28" s="64"/>
      <c r="AK28" s="64"/>
      <c r="AL28" s="64"/>
      <c r="AM28" s="64"/>
      <c r="AN28" s="64"/>
    </row>
    <row r="29" spans="2:40" ht="15" customHeight="1">
      <c r="B29" s="64"/>
      <c r="C29" s="64"/>
      <c r="D29" s="244"/>
      <c r="E29" s="244"/>
      <c r="F29" s="64"/>
      <c r="G29" s="64"/>
      <c r="H29" s="64"/>
      <c r="I29" s="64"/>
      <c r="J29" s="64"/>
      <c r="K29" s="64"/>
      <c r="L29" s="64"/>
      <c r="M29" s="64"/>
      <c r="N29" s="64"/>
      <c r="O29" s="64"/>
      <c r="P29" s="64"/>
      <c r="Q29" s="64"/>
      <c r="R29" s="64"/>
      <c r="S29" s="64"/>
      <c r="T29" s="64"/>
      <c r="U29" s="64"/>
      <c r="V29" s="64"/>
      <c r="W29" s="64"/>
      <c r="X29" s="64"/>
      <c r="Y29" s="64"/>
      <c r="Z29" s="64"/>
      <c r="AA29" s="64"/>
      <c r="AB29" s="64"/>
      <c r="AC29" s="64"/>
      <c r="AD29" s="64"/>
      <c r="AE29" s="64"/>
      <c r="AF29" s="64"/>
      <c r="AG29" s="64"/>
      <c r="AH29" s="64"/>
      <c r="AI29" s="64"/>
      <c r="AJ29" s="64"/>
      <c r="AK29" s="64"/>
      <c r="AL29" s="64"/>
      <c r="AM29" s="64"/>
      <c r="AN29" s="64"/>
    </row>
    <row r="30" spans="2:40">
      <c r="B30" s="263"/>
      <c r="C30" s="263"/>
      <c r="D30" s="244"/>
      <c r="E30" s="244"/>
      <c r="F30" s="263"/>
      <c r="G30" s="263"/>
      <c r="H30" s="263"/>
      <c r="I30" s="263"/>
      <c r="J30" s="263"/>
      <c r="K30" s="263"/>
      <c r="L30" s="64"/>
      <c r="M30" s="263"/>
      <c r="N30" s="264"/>
      <c r="O30" s="265"/>
      <c r="P30" s="264" t="s">
        <v>414</v>
      </c>
      <c r="Q30" s="264"/>
      <c r="R30" s="264"/>
      <c r="S30" s="264"/>
      <c r="T30" s="264"/>
      <c r="U30" s="266"/>
      <c r="V30" s="266"/>
      <c r="W30" s="266"/>
      <c r="X30" s="64"/>
      <c r="Y30" s="64"/>
      <c r="Z30" s="64"/>
      <c r="AA30" s="64"/>
      <c r="AB30" s="64"/>
      <c r="AC30" s="64"/>
      <c r="AD30" s="64"/>
      <c r="AE30" s="64"/>
      <c r="AF30" s="64"/>
      <c r="AG30" s="64"/>
      <c r="AH30" s="64"/>
      <c r="AI30" s="64"/>
      <c r="AJ30" s="64"/>
      <c r="AK30" s="64"/>
      <c r="AL30" s="64"/>
      <c r="AM30" s="64"/>
      <c r="AN30" s="64"/>
    </row>
    <row r="31" spans="2:40">
      <c r="B31" s="263"/>
      <c r="C31" s="263"/>
      <c r="D31" s="244"/>
      <c r="E31" s="244"/>
      <c r="F31" s="263"/>
      <c r="G31" s="263"/>
      <c r="H31" s="263"/>
      <c r="I31" s="263"/>
      <c r="J31" s="263"/>
      <c r="K31" s="263"/>
      <c r="L31" s="263"/>
      <c r="M31" s="263"/>
      <c r="N31" s="263"/>
      <c r="O31" s="263"/>
      <c r="P31" s="263"/>
      <c r="Q31" s="263"/>
      <c r="R31" s="263"/>
      <c r="S31" s="263"/>
      <c r="T31" s="263"/>
      <c r="U31" s="64"/>
      <c r="V31" s="64"/>
      <c r="W31" s="64"/>
      <c r="X31" s="64"/>
      <c r="Y31" s="64"/>
    </row>
    <row r="32" spans="2:40">
      <c r="B32" s="263"/>
      <c r="C32" s="263"/>
      <c r="D32" s="244"/>
      <c r="E32" s="244"/>
      <c r="F32" s="263"/>
      <c r="G32" s="263"/>
      <c r="H32" s="263"/>
      <c r="I32" s="263"/>
      <c r="J32" s="263"/>
      <c r="K32" s="263"/>
      <c r="L32" s="263"/>
      <c r="M32" s="263"/>
      <c r="N32" s="263"/>
      <c r="O32" s="263"/>
      <c r="P32" s="263"/>
      <c r="Q32" s="263"/>
      <c r="R32" s="263"/>
      <c r="S32" s="263"/>
      <c r="T32" s="263"/>
      <c r="U32" s="64"/>
      <c r="V32" s="64"/>
      <c r="W32" s="64"/>
      <c r="X32" s="64"/>
      <c r="Y32" s="64"/>
    </row>
    <row r="33" spans="4:20">
      <c r="D33" s="245"/>
      <c r="E33" s="245"/>
      <c r="M33" s="267"/>
      <c r="N33" s="267"/>
      <c r="O33" s="267"/>
      <c r="P33" s="267"/>
      <c r="Q33" s="267"/>
      <c r="R33" s="267"/>
      <c r="S33" s="267"/>
      <c r="T33" s="267"/>
    </row>
    <row r="34" spans="4:20" ht="15" customHeight="1">
      <c r="D34" s="245"/>
      <c r="E34" s="245"/>
      <c r="M34" s="267"/>
      <c r="N34" s="267"/>
      <c r="O34" s="267"/>
      <c r="P34" s="267"/>
      <c r="Q34" s="267"/>
      <c r="R34" s="267"/>
      <c r="S34" s="267"/>
      <c r="T34" s="267"/>
    </row>
    <row r="35" spans="4:20">
      <c r="D35" s="245"/>
      <c r="E35" s="245"/>
      <c r="M35" s="267"/>
      <c r="N35" s="267"/>
      <c r="O35" s="267"/>
      <c r="P35" s="267"/>
      <c r="Q35" s="267"/>
      <c r="R35" s="267"/>
      <c r="S35" s="267"/>
      <c r="T35" s="267"/>
    </row>
    <row r="36" spans="4:20">
      <c r="D36" s="245"/>
      <c r="E36" s="245"/>
      <c r="M36" s="267"/>
      <c r="N36" s="267"/>
      <c r="O36" s="267"/>
      <c r="P36" s="267"/>
      <c r="Q36" s="267"/>
      <c r="R36" s="267"/>
      <c r="S36" s="267"/>
      <c r="T36" s="267"/>
    </row>
    <row r="37" spans="4:20">
      <c r="M37" s="267"/>
      <c r="N37" s="267"/>
      <c r="O37" s="267"/>
      <c r="P37" s="267"/>
      <c r="Q37" s="267"/>
      <c r="R37" s="267"/>
      <c r="S37" s="267"/>
      <c r="T37" s="267"/>
    </row>
    <row r="38" spans="4:20">
      <c r="M38" s="267"/>
      <c r="N38" s="267"/>
      <c r="O38" s="267"/>
      <c r="P38" s="267"/>
      <c r="Q38" s="267"/>
      <c r="R38" s="267"/>
      <c r="S38" s="267"/>
      <c r="T38" s="267"/>
    </row>
  </sheetData>
  <mergeCells count="50">
    <mergeCell ref="AC14:AC17"/>
    <mergeCell ref="AD14:AE14"/>
    <mergeCell ref="AF14:AG14"/>
    <mergeCell ref="AF15:AF17"/>
    <mergeCell ref="AG15:AG17"/>
    <mergeCell ref="AD15:AD17"/>
    <mergeCell ref="AE15:AE17"/>
    <mergeCell ref="U15:V15"/>
    <mergeCell ref="W15:X15"/>
    <mergeCell ref="T14:T17"/>
    <mergeCell ref="U14:Z14"/>
    <mergeCell ref="AA14:AB14"/>
    <mergeCell ref="U16:U17"/>
    <mergeCell ref="V16:V17"/>
    <mergeCell ref="W16:W17"/>
    <mergeCell ref="X16:X17"/>
    <mergeCell ref="Y16:Y17"/>
    <mergeCell ref="Z16:Z17"/>
    <mergeCell ref="AA16:AA17"/>
    <mergeCell ref="AB16:AB17"/>
    <mergeCell ref="Y15:Z15"/>
    <mergeCell ref="AA15:AB15"/>
    <mergeCell ref="U12:AH12"/>
    <mergeCell ref="AJ12:AJ17"/>
    <mergeCell ref="AK12:AK17"/>
    <mergeCell ref="AL12:AL17"/>
    <mergeCell ref="H13:H17"/>
    <mergeCell ref="I13:L16"/>
    <mergeCell ref="M13:T13"/>
    <mergeCell ref="U13:AC13"/>
    <mergeCell ref="AD13:AH13"/>
    <mergeCell ref="AI13:AI17"/>
    <mergeCell ref="AH14:AH17"/>
    <mergeCell ref="M15:M17"/>
    <mergeCell ref="N15:N17"/>
    <mergeCell ref="O15:O17"/>
    <mergeCell ref="P15:P17"/>
    <mergeCell ref="Q15:Q17"/>
    <mergeCell ref="B10:R10"/>
    <mergeCell ref="B12:B17"/>
    <mergeCell ref="C12:C17"/>
    <mergeCell ref="D12:D17"/>
    <mergeCell ref="E12:E17"/>
    <mergeCell ref="F12:F17"/>
    <mergeCell ref="G12:G17"/>
    <mergeCell ref="H12:P12"/>
    <mergeCell ref="M14:Q14"/>
    <mergeCell ref="R14:S14"/>
    <mergeCell ref="R15:R17"/>
    <mergeCell ref="S15:S17"/>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38CA04-F208-4A6E-9E40-C701B7390A08}">
  <dimension ref="A1"/>
  <sheetViews>
    <sheetView topLeftCell="A13" workbookViewId="0">
      <selection activeCell="J45" sqref="J45"/>
    </sheetView>
  </sheetViews>
  <sheetFormatPr baseColWidth="10"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5244B9-A847-4D68-80D0-9E7C49A78655}">
  <dimension ref="B1:L60"/>
  <sheetViews>
    <sheetView showGridLines="0" zoomScale="190" zoomScaleNormal="190" zoomScaleSheetLayoutView="160" workbookViewId="0">
      <selection activeCell="F37" sqref="F37"/>
    </sheetView>
  </sheetViews>
  <sheetFormatPr baseColWidth="10" defaultColWidth="11.42578125" defaultRowHeight="11.25"/>
  <cols>
    <col min="1" max="1" width="3.28515625" style="276" customWidth="1"/>
    <col min="2" max="2" width="15.28515625" style="276" customWidth="1"/>
    <col min="3" max="4" width="10.7109375" style="276" customWidth="1"/>
    <col min="5" max="5" width="10" style="276" customWidth="1"/>
    <col min="6" max="6" width="10.28515625" style="276" customWidth="1"/>
    <col min="7" max="7" width="9" style="276" customWidth="1"/>
    <col min="8" max="9" width="9.5703125" style="276" customWidth="1"/>
    <col min="10" max="10" width="8.7109375" style="276" customWidth="1"/>
    <col min="11" max="16384" width="11.42578125" style="276"/>
  </cols>
  <sheetData>
    <row r="1" spans="2:12">
      <c r="B1" s="272" t="s">
        <v>417</v>
      </c>
      <c r="C1" s="273" t="str">
        <f>'BASE IMPONIBLE'!D2</f>
        <v>LA COCINA POLÍTICA LIMITADA</v>
      </c>
      <c r="D1" s="272"/>
      <c r="E1" s="272"/>
      <c r="F1" s="274"/>
      <c r="G1" s="275"/>
      <c r="H1" s="272"/>
      <c r="I1" s="272"/>
    </row>
    <row r="2" spans="2:12">
      <c r="B2" s="272" t="s">
        <v>418</v>
      </c>
      <c r="C2" s="277" t="str">
        <f>'BASE IMPONIBLE'!D3</f>
        <v>66.666.666-6</v>
      </c>
      <c r="D2" s="272"/>
      <c r="E2" s="272"/>
      <c r="F2" s="274"/>
      <c r="G2" s="278"/>
      <c r="H2" s="272"/>
      <c r="I2" s="272"/>
      <c r="J2" s="279" t="s">
        <v>489</v>
      </c>
    </row>
    <row r="3" spans="2:12">
      <c r="B3" s="272" t="s">
        <v>419</v>
      </c>
      <c r="C3" s="277"/>
      <c r="D3" s="272"/>
      <c r="E3" s="272"/>
      <c r="F3" s="280"/>
      <c r="G3" s="281"/>
      <c r="H3" s="272"/>
      <c r="I3" s="272"/>
    </row>
    <row r="4" spans="2:12">
      <c r="B4" s="272" t="s">
        <v>420</v>
      </c>
      <c r="C4" s="277"/>
      <c r="D4" s="272"/>
      <c r="E4" s="272"/>
      <c r="F4" s="280"/>
      <c r="G4" s="281"/>
      <c r="H4" s="272"/>
      <c r="I4" s="272"/>
    </row>
    <row r="5" spans="2:12">
      <c r="B5" s="272"/>
      <c r="C5" s="277"/>
      <c r="D5" s="272"/>
      <c r="E5" s="272"/>
      <c r="F5" s="280"/>
      <c r="G5" s="281"/>
      <c r="H5" s="272"/>
      <c r="I5" s="272"/>
    </row>
    <row r="6" spans="2:12">
      <c r="B6" s="272"/>
      <c r="C6" s="277"/>
      <c r="D6" s="272"/>
      <c r="E6" s="272"/>
      <c r="F6" s="280"/>
      <c r="G6" s="281"/>
      <c r="H6" s="272"/>
      <c r="I6" s="272"/>
    </row>
    <row r="7" spans="2:12">
      <c r="B7" s="272"/>
      <c r="C7" s="277"/>
      <c r="D7" s="272"/>
      <c r="E7" s="272"/>
      <c r="F7" s="280"/>
      <c r="G7" s="281"/>
      <c r="H7" s="272"/>
      <c r="I7" s="272"/>
    </row>
    <row r="8" spans="2:12">
      <c r="B8" s="272"/>
      <c r="C8" s="277"/>
      <c r="D8" s="272"/>
      <c r="E8" s="272"/>
      <c r="F8" s="280"/>
      <c r="G8" s="281"/>
      <c r="H8" s="272"/>
      <c r="I8" s="272"/>
    </row>
    <row r="9" spans="2:12" ht="12.75">
      <c r="B9" s="281"/>
      <c r="C9" s="282"/>
      <c r="D9" s="281" t="s">
        <v>326</v>
      </c>
      <c r="E9" s="281"/>
      <c r="F9" s="283" t="s">
        <v>421</v>
      </c>
      <c r="G9" s="272"/>
      <c r="H9" s="272"/>
      <c r="I9" s="272"/>
    </row>
    <row r="10" spans="2:12" ht="12.75">
      <c r="B10" s="281"/>
      <c r="C10" s="282"/>
      <c r="D10" s="281"/>
      <c r="E10" s="281"/>
      <c r="F10" s="283"/>
      <c r="G10" s="272"/>
      <c r="H10" s="272"/>
      <c r="I10" s="272"/>
    </row>
    <row r="11" spans="2:12">
      <c r="B11" s="272"/>
      <c r="C11" s="272"/>
      <c r="D11" s="284" t="s">
        <v>422</v>
      </c>
      <c r="E11" s="285">
        <v>44927</v>
      </c>
      <c r="F11" s="286" t="s">
        <v>423</v>
      </c>
      <c r="G11" s="287">
        <v>45291</v>
      </c>
      <c r="H11" s="272"/>
      <c r="I11" s="272"/>
    </row>
    <row r="12" spans="2:12">
      <c r="E12" s="288"/>
    </row>
    <row r="13" spans="2:12">
      <c r="B13" s="403" t="s">
        <v>424</v>
      </c>
      <c r="C13" s="405" t="s">
        <v>425</v>
      </c>
      <c r="D13" s="406"/>
      <c r="E13" s="405" t="s">
        <v>426</v>
      </c>
      <c r="F13" s="406"/>
      <c r="G13" s="405" t="s">
        <v>427</v>
      </c>
      <c r="H13" s="406"/>
      <c r="I13" s="405" t="s">
        <v>428</v>
      </c>
      <c r="J13" s="406"/>
    </row>
    <row r="14" spans="2:12">
      <c r="B14" s="404"/>
      <c r="C14" s="321" t="s">
        <v>429</v>
      </c>
      <c r="D14" s="321" t="s">
        <v>430</v>
      </c>
      <c r="E14" s="321" t="s">
        <v>431</v>
      </c>
      <c r="F14" s="321" t="s">
        <v>432</v>
      </c>
      <c r="G14" s="321" t="s">
        <v>433</v>
      </c>
      <c r="H14" s="321" t="s">
        <v>434</v>
      </c>
      <c r="I14" s="321" t="s">
        <v>435</v>
      </c>
      <c r="J14" s="321" t="s">
        <v>436</v>
      </c>
    </row>
    <row r="15" spans="2:12">
      <c r="B15" s="289" t="s">
        <v>437</v>
      </c>
      <c r="C15" s="290">
        <v>766063531</v>
      </c>
      <c r="D15" s="291">
        <v>663570606</v>
      </c>
      <c r="E15" s="290">
        <f>C15-D15</f>
        <v>102492925</v>
      </c>
      <c r="F15" s="291"/>
      <c r="G15" s="292">
        <f t="shared" ref="G15:G23" si="0">E15</f>
        <v>102492925</v>
      </c>
      <c r="H15" s="291"/>
      <c r="I15" s="293"/>
      <c r="J15" s="294"/>
      <c r="L15" s="295">
        <f>D15-2600000</f>
        <v>660970606</v>
      </c>
    </row>
    <row r="16" spans="2:12" hidden="1">
      <c r="B16" s="296" t="s">
        <v>438</v>
      </c>
      <c r="C16" s="292"/>
      <c r="D16" s="297"/>
      <c r="E16" s="292"/>
      <c r="F16" s="297"/>
      <c r="G16" s="292"/>
      <c r="H16" s="297"/>
      <c r="I16" s="298"/>
      <c r="J16" s="297"/>
    </row>
    <row r="17" spans="2:10" hidden="1">
      <c r="B17" s="296" t="s">
        <v>439</v>
      </c>
      <c r="C17" s="292"/>
      <c r="D17" s="297"/>
      <c r="E17" s="292">
        <f t="shared" ref="E17:E23" si="1">+C17-D17</f>
        <v>0</v>
      </c>
      <c r="F17" s="297"/>
      <c r="G17" s="292">
        <f t="shared" si="0"/>
        <v>0</v>
      </c>
      <c r="H17" s="297"/>
      <c r="I17" s="298"/>
      <c r="J17" s="297"/>
    </row>
    <row r="18" spans="2:10">
      <c r="B18" s="296" t="s">
        <v>518</v>
      </c>
      <c r="C18" s="292">
        <v>106771150</v>
      </c>
      <c r="D18" s="297"/>
      <c r="E18" s="292">
        <f t="shared" si="1"/>
        <v>106771150</v>
      </c>
      <c r="F18" s="297"/>
      <c r="G18" s="292">
        <f t="shared" si="0"/>
        <v>106771150</v>
      </c>
      <c r="H18" s="297"/>
      <c r="I18" s="298"/>
      <c r="J18" s="297"/>
    </row>
    <row r="19" spans="2:10" hidden="1">
      <c r="B19" s="296" t="s">
        <v>23</v>
      </c>
      <c r="C19" s="292"/>
      <c r="D19" s="297"/>
      <c r="E19" s="292">
        <f t="shared" si="1"/>
        <v>0</v>
      </c>
      <c r="F19" s="297"/>
      <c r="G19" s="292">
        <f t="shared" si="0"/>
        <v>0</v>
      </c>
      <c r="H19" s="297"/>
      <c r="I19" s="298"/>
      <c r="J19" s="297"/>
    </row>
    <row r="20" spans="2:10">
      <c r="B20" s="296" t="s">
        <v>474</v>
      </c>
      <c r="C20" s="292">
        <v>20000000</v>
      </c>
      <c r="D20" s="297"/>
      <c r="E20" s="292">
        <f t="shared" si="1"/>
        <v>20000000</v>
      </c>
      <c r="F20" s="297"/>
      <c r="G20" s="292">
        <f t="shared" si="0"/>
        <v>20000000</v>
      </c>
      <c r="H20" s="297"/>
      <c r="I20" s="298"/>
      <c r="J20" s="297"/>
    </row>
    <row r="21" spans="2:10" hidden="1">
      <c r="B21" s="296" t="s">
        <v>440</v>
      </c>
      <c r="C21" s="292"/>
      <c r="D21" s="297"/>
      <c r="E21" s="292">
        <f t="shared" si="1"/>
        <v>0</v>
      </c>
      <c r="F21" s="297"/>
      <c r="G21" s="292">
        <f t="shared" si="0"/>
        <v>0</v>
      </c>
      <c r="H21" s="297"/>
      <c r="I21" s="298"/>
      <c r="J21" s="297"/>
    </row>
    <row r="22" spans="2:10">
      <c r="B22" s="296" t="s">
        <v>441</v>
      </c>
      <c r="C22" s="292"/>
      <c r="D22" s="297">
        <v>20000000</v>
      </c>
      <c r="E22" s="292"/>
      <c r="F22" s="297">
        <f>D22</f>
        <v>20000000</v>
      </c>
      <c r="G22" s="292">
        <f t="shared" si="0"/>
        <v>0</v>
      </c>
      <c r="H22" s="297">
        <f>F22</f>
        <v>20000000</v>
      </c>
      <c r="I22" s="298"/>
      <c r="J22" s="297"/>
    </row>
    <row r="23" spans="2:10" hidden="1">
      <c r="B23" s="296" t="s">
        <v>442</v>
      </c>
      <c r="C23" s="292"/>
      <c r="D23" s="297"/>
      <c r="E23" s="292">
        <f t="shared" si="1"/>
        <v>0</v>
      </c>
      <c r="F23" s="297"/>
      <c r="G23" s="292">
        <f t="shared" si="0"/>
        <v>0</v>
      </c>
      <c r="H23" s="297"/>
      <c r="I23" s="298"/>
      <c r="J23" s="297"/>
    </row>
    <row r="24" spans="2:10" hidden="1">
      <c r="B24" s="296" t="s">
        <v>443</v>
      </c>
      <c r="C24" s="292"/>
      <c r="D24" s="292"/>
      <c r="E24" s="292"/>
      <c r="F24" s="297"/>
      <c r="G24" s="292"/>
      <c r="H24" s="297"/>
      <c r="I24" s="298"/>
      <c r="J24" s="297"/>
    </row>
    <row r="25" spans="2:10" hidden="1">
      <c r="B25" s="296" t="s">
        <v>444</v>
      </c>
      <c r="C25" s="292"/>
      <c r="D25" s="292"/>
      <c r="E25" s="292"/>
      <c r="F25" s="297"/>
      <c r="G25" s="292"/>
      <c r="H25" s="297"/>
      <c r="I25" s="298"/>
      <c r="J25" s="297"/>
    </row>
    <row r="26" spans="2:10" hidden="1">
      <c r="B26" s="296" t="s">
        <v>475</v>
      </c>
      <c r="C26" s="292"/>
      <c r="D26" s="292"/>
      <c r="E26" s="292"/>
      <c r="F26" s="297">
        <f>D26-C26</f>
        <v>0</v>
      </c>
      <c r="G26" s="292"/>
      <c r="H26" s="297">
        <f>F26</f>
        <v>0</v>
      </c>
      <c r="I26" s="298"/>
      <c r="J26" s="297"/>
    </row>
    <row r="27" spans="2:10" hidden="1">
      <c r="B27" s="296" t="s">
        <v>445</v>
      </c>
      <c r="C27" s="292"/>
      <c r="D27" s="297"/>
      <c r="E27" s="292"/>
      <c r="F27" s="297">
        <f>D27-C27</f>
        <v>0</v>
      </c>
      <c r="G27" s="292"/>
      <c r="H27" s="297">
        <f>F27</f>
        <v>0</v>
      </c>
      <c r="I27" s="298"/>
      <c r="J27" s="297"/>
    </row>
    <row r="28" spans="2:10" hidden="1">
      <c r="B28" s="296" t="s">
        <v>446</v>
      </c>
      <c r="C28" s="292"/>
      <c r="D28" s="299"/>
      <c r="E28" s="292"/>
      <c r="F28" s="297">
        <f>D28-C28</f>
        <v>0</v>
      </c>
      <c r="G28" s="292"/>
      <c r="H28" s="297">
        <f t="shared" ref="H28:H33" si="2">F28</f>
        <v>0</v>
      </c>
      <c r="I28" s="298"/>
      <c r="J28" s="297"/>
    </row>
    <row r="29" spans="2:10">
      <c r="B29" s="296" t="s">
        <v>447</v>
      </c>
      <c r="C29" s="292"/>
      <c r="D29" s="299">
        <v>500000</v>
      </c>
      <c r="E29" s="292"/>
      <c r="F29" s="297">
        <f>D29</f>
        <v>500000</v>
      </c>
      <c r="G29" s="292"/>
      <c r="H29" s="297">
        <f>F29</f>
        <v>500000</v>
      </c>
      <c r="I29" s="298"/>
      <c r="J29" s="297"/>
    </row>
    <row r="30" spans="2:10">
      <c r="B30" s="296" t="s">
        <v>448</v>
      </c>
      <c r="C30" s="292"/>
      <c r="D30" s="299">
        <v>200000000</v>
      </c>
      <c r="E30" s="292"/>
      <c r="F30" s="297">
        <f t="shared" ref="F30" si="3">D30-C30</f>
        <v>200000000</v>
      </c>
      <c r="G30" s="292"/>
      <c r="H30" s="297">
        <f t="shared" si="2"/>
        <v>200000000</v>
      </c>
      <c r="I30" s="298"/>
      <c r="J30" s="297"/>
    </row>
    <row r="31" spans="2:10" hidden="1">
      <c r="B31" s="296" t="s">
        <v>449</v>
      </c>
      <c r="C31" s="292"/>
      <c r="D31" s="299"/>
      <c r="E31" s="292"/>
      <c r="F31" s="297"/>
      <c r="G31" s="292"/>
      <c r="H31" s="297"/>
      <c r="I31" s="298"/>
      <c r="J31" s="297"/>
    </row>
    <row r="32" spans="2:10">
      <c r="B32" s="296" t="s">
        <v>450</v>
      </c>
      <c r="C32" s="292">
        <v>80032381</v>
      </c>
      <c r="D32" s="299"/>
      <c r="E32" s="292">
        <f>C32</f>
        <v>80032381</v>
      </c>
      <c r="F32" s="297">
        <v>0</v>
      </c>
      <c r="G32" s="292">
        <f>E32</f>
        <v>80032381</v>
      </c>
      <c r="H32" s="297">
        <f t="shared" si="2"/>
        <v>0</v>
      </c>
      <c r="I32" s="298"/>
      <c r="J32" s="297"/>
    </row>
    <row r="33" spans="2:10">
      <c r="B33" s="296" t="s">
        <v>521</v>
      </c>
      <c r="C33" s="292">
        <f>'BASE IMPONIBLE'!I61/2</f>
        <v>12000000</v>
      </c>
      <c r="D33" s="299"/>
      <c r="E33" s="292">
        <f t="shared" ref="E33:E39" si="4">C33</f>
        <v>12000000</v>
      </c>
      <c r="F33" s="297"/>
      <c r="G33" s="292">
        <f>E33</f>
        <v>12000000</v>
      </c>
      <c r="H33" s="297">
        <f t="shared" si="2"/>
        <v>0</v>
      </c>
      <c r="I33" s="298"/>
      <c r="J33" s="297"/>
    </row>
    <row r="34" spans="2:10">
      <c r="B34" s="296" t="s">
        <v>522</v>
      </c>
      <c r="C34" s="292">
        <f>'BASE IMPONIBLE'!I61/2</f>
        <v>12000000</v>
      </c>
      <c r="D34" s="299"/>
      <c r="E34" s="292">
        <f t="shared" si="4"/>
        <v>12000000</v>
      </c>
      <c r="F34" s="299"/>
      <c r="G34" s="292">
        <f>E34</f>
        <v>12000000</v>
      </c>
      <c r="H34" s="299"/>
      <c r="I34" s="298"/>
      <c r="J34" s="297"/>
    </row>
    <row r="35" spans="2:10">
      <c r="B35" s="296" t="s">
        <v>451</v>
      </c>
      <c r="C35" s="292">
        <f>'BASE IMPONIBLE'!I32</f>
        <v>242509795</v>
      </c>
      <c r="D35" s="299"/>
      <c r="E35" s="292">
        <f t="shared" si="4"/>
        <v>242509795</v>
      </c>
      <c r="F35" s="299"/>
      <c r="G35" s="292"/>
      <c r="H35" s="299"/>
      <c r="I35" s="298">
        <f>E35</f>
        <v>242509795</v>
      </c>
      <c r="J35" s="297"/>
    </row>
    <row r="36" spans="2:10">
      <c r="B36" s="296" t="s">
        <v>452</v>
      </c>
      <c r="C36" s="292">
        <f>'BASE IMPONIBLE'!I31</f>
        <v>11715238</v>
      </c>
      <c r="D36" s="299"/>
      <c r="E36" s="292">
        <f t="shared" si="4"/>
        <v>11715238</v>
      </c>
      <c r="F36" s="299"/>
      <c r="G36" s="292"/>
      <c r="H36" s="299"/>
      <c r="I36" s="298">
        <f t="shared" ref="I36:I39" si="5">E36</f>
        <v>11715238</v>
      </c>
      <c r="J36" s="297"/>
    </row>
    <row r="37" spans="2:10">
      <c r="B37" s="296" t="s">
        <v>453</v>
      </c>
      <c r="C37" s="292">
        <f>'BASE IMPONIBLE'!I33</f>
        <v>6000000</v>
      </c>
      <c r="D37" s="299"/>
      <c r="E37" s="292">
        <f t="shared" si="4"/>
        <v>6000000</v>
      </c>
      <c r="F37" s="299"/>
      <c r="G37" s="292"/>
      <c r="H37" s="299"/>
      <c r="I37" s="298">
        <f t="shared" si="5"/>
        <v>6000000</v>
      </c>
      <c r="J37" s="297"/>
    </row>
    <row r="38" spans="2:10">
      <c r="B38" s="296" t="s">
        <v>454</v>
      </c>
      <c r="C38" s="292">
        <f>'BASE IMPONIBLE'!I34</f>
        <v>4080000</v>
      </c>
      <c r="D38" s="299"/>
      <c r="E38" s="292">
        <f t="shared" si="4"/>
        <v>4080000</v>
      </c>
      <c r="F38" s="299"/>
      <c r="G38" s="292"/>
      <c r="H38" s="299"/>
      <c r="I38" s="298">
        <f t="shared" si="5"/>
        <v>4080000</v>
      </c>
      <c r="J38" s="297"/>
    </row>
    <row r="39" spans="2:10">
      <c r="B39" s="296" t="s">
        <v>455</v>
      </c>
      <c r="C39" s="292">
        <f>'BASE IMPONIBLE'!I30</f>
        <v>375765573</v>
      </c>
      <c r="D39" s="299"/>
      <c r="E39" s="292">
        <f t="shared" si="4"/>
        <v>375765573</v>
      </c>
      <c r="F39" s="299"/>
      <c r="G39" s="300"/>
      <c r="H39" s="299"/>
      <c r="I39" s="298">
        <f t="shared" si="5"/>
        <v>375765573</v>
      </c>
      <c r="J39" s="297"/>
    </row>
    <row r="40" spans="2:10" hidden="1">
      <c r="B40" s="296" t="s">
        <v>456</v>
      </c>
      <c r="C40" s="292"/>
      <c r="D40" s="299"/>
      <c r="E40" s="292"/>
      <c r="F40" s="299"/>
      <c r="G40" s="300"/>
      <c r="H40" s="299"/>
      <c r="I40" s="298"/>
      <c r="J40" s="297"/>
    </row>
    <row r="41" spans="2:10">
      <c r="B41" s="296" t="s">
        <v>457</v>
      </c>
      <c r="C41" s="292"/>
      <c r="D41" s="299">
        <f>'BASE IMPONIBLE'!I26</f>
        <v>746095912</v>
      </c>
      <c r="E41" s="292"/>
      <c r="F41" s="299">
        <f>D41</f>
        <v>746095912</v>
      </c>
      <c r="G41" s="300"/>
      <c r="H41" s="299"/>
      <c r="I41" s="298"/>
      <c r="J41" s="297">
        <f>F41</f>
        <v>746095912</v>
      </c>
    </row>
    <row r="42" spans="2:10">
      <c r="B42" s="296" t="s">
        <v>458</v>
      </c>
      <c r="C42" s="292"/>
      <c r="D42" s="299">
        <f>'BASE IMPONIBLE'!I29</f>
        <v>6771150</v>
      </c>
      <c r="E42" s="292"/>
      <c r="F42" s="299">
        <f t="shared" ref="F42" si="6">+D42-C42</f>
        <v>6771150</v>
      </c>
      <c r="G42" s="292"/>
      <c r="H42" s="299"/>
      <c r="I42" s="301"/>
      <c r="J42" s="299">
        <f>F42</f>
        <v>6771150</v>
      </c>
    </row>
    <row r="43" spans="2:10">
      <c r="B43" s="302" t="s">
        <v>459</v>
      </c>
      <c r="C43" s="303">
        <f t="shared" ref="C43:J43" si="7">SUM(C15:C42)</f>
        <v>1636937668</v>
      </c>
      <c r="D43" s="304">
        <f t="shared" si="7"/>
        <v>1636937668</v>
      </c>
      <c r="E43" s="303">
        <f t="shared" si="7"/>
        <v>973367062</v>
      </c>
      <c r="F43" s="304">
        <f t="shared" si="7"/>
        <v>973367062</v>
      </c>
      <c r="G43" s="303">
        <f t="shared" si="7"/>
        <v>333296456</v>
      </c>
      <c r="H43" s="304">
        <f t="shared" si="7"/>
        <v>220500000</v>
      </c>
      <c r="I43" s="303">
        <f t="shared" si="7"/>
        <v>640070606</v>
      </c>
      <c r="J43" s="304">
        <f t="shared" si="7"/>
        <v>752867062</v>
      </c>
    </row>
    <row r="44" spans="2:10" ht="12" thickBot="1">
      <c r="B44" s="305" t="s">
        <v>460</v>
      </c>
      <c r="C44" s="306"/>
      <c r="D44" s="307"/>
      <c r="E44" s="306"/>
      <c r="F44" s="307"/>
      <c r="G44" s="306"/>
      <c r="H44" s="307">
        <f>G43-H43</f>
        <v>112796456</v>
      </c>
      <c r="I44" s="306">
        <f>J43-I43</f>
        <v>112796456</v>
      </c>
      <c r="J44" s="307"/>
    </row>
    <row r="45" spans="2:10" ht="12" thickTop="1">
      <c r="B45" s="308" t="s">
        <v>461</v>
      </c>
      <c r="C45" s="309">
        <f t="shared" ref="C45:I45" si="8">SUM(C43:C44)</f>
        <v>1636937668</v>
      </c>
      <c r="D45" s="310">
        <f t="shared" si="8"/>
        <v>1636937668</v>
      </c>
      <c r="E45" s="309">
        <f t="shared" si="8"/>
        <v>973367062</v>
      </c>
      <c r="F45" s="310">
        <f>SUM(F43:F44)</f>
        <v>973367062</v>
      </c>
      <c r="G45" s="309">
        <f t="shared" si="8"/>
        <v>333296456</v>
      </c>
      <c r="H45" s="310">
        <f>SUM(H43:H44)</f>
        <v>333296456</v>
      </c>
      <c r="I45" s="309">
        <f t="shared" si="8"/>
        <v>752867062</v>
      </c>
      <c r="J45" s="310">
        <f>SUM(J43:J44)</f>
        <v>752867062</v>
      </c>
    </row>
    <row r="46" spans="2:10">
      <c r="B46" s="311"/>
      <c r="C46" s="312"/>
      <c r="D46" s="312"/>
      <c r="E46" s="312"/>
      <c r="F46" s="312"/>
      <c r="G46" s="312"/>
      <c r="H46" s="312"/>
      <c r="I46" s="312"/>
      <c r="J46" s="312"/>
    </row>
    <row r="47" spans="2:10">
      <c r="D47" s="295"/>
    </row>
    <row r="48" spans="2:10">
      <c r="C48" s="295">
        <f>D45-C45</f>
        <v>0</v>
      </c>
      <c r="D48" s="295"/>
    </row>
    <row r="49" spans="3:9">
      <c r="D49" s="295"/>
    </row>
    <row r="50" spans="3:9">
      <c r="D50" s="295"/>
    </row>
    <row r="51" spans="3:9">
      <c r="I51" s="295"/>
    </row>
    <row r="52" spans="3:9">
      <c r="C52" s="295"/>
      <c r="D52" s="295"/>
      <c r="G52" s="295"/>
      <c r="I52" s="295"/>
    </row>
    <row r="53" spans="3:9">
      <c r="G53" s="295"/>
    </row>
    <row r="55" spans="3:9">
      <c r="C55" s="295"/>
      <c r="D55" s="295"/>
    </row>
    <row r="57" spans="3:9">
      <c r="C57" s="276" t="s">
        <v>462</v>
      </c>
      <c r="D57" s="295"/>
      <c r="H57" s="276" t="s">
        <v>463</v>
      </c>
    </row>
    <row r="58" spans="3:9">
      <c r="C58" s="402" t="s">
        <v>464</v>
      </c>
      <c r="D58" s="402"/>
      <c r="H58" s="402" t="s">
        <v>465</v>
      </c>
      <c r="I58" s="402"/>
    </row>
    <row r="59" spans="3:9">
      <c r="H59" s="402" t="s">
        <v>466</v>
      </c>
      <c r="I59" s="402"/>
    </row>
    <row r="60" spans="3:9">
      <c r="H60" s="402" t="s">
        <v>467</v>
      </c>
      <c r="I60" s="402"/>
    </row>
  </sheetData>
  <mergeCells count="9">
    <mergeCell ref="H59:I59"/>
    <mergeCell ref="H60:I60"/>
    <mergeCell ref="B13:B14"/>
    <mergeCell ref="C13:D13"/>
    <mergeCell ref="E13:F13"/>
    <mergeCell ref="G13:H13"/>
    <mergeCell ref="I13:J13"/>
    <mergeCell ref="C58:D58"/>
    <mergeCell ref="H58:I58"/>
  </mergeCells>
  <pageMargins left="0.7" right="0.7" top="0.75" bottom="0.75" header="0.3" footer="0.3"/>
  <pageSetup scale="92" orientation="portrait" r:id="rId1"/>
  <colBreaks count="1" manualBreakCount="1">
    <brk id="10"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7E27B1-84AF-4D7A-A0D3-E345E0D04030}">
  <dimension ref="A3:P33"/>
  <sheetViews>
    <sheetView showGridLines="0" view="pageBreakPreview" zoomScale="118" zoomScaleNormal="102" zoomScaleSheetLayoutView="118" workbookViewId="0">
      <selection activeCell="G13" sqref="G13"/>
    </sheetView>
  </sheetViews>
  <sheetFormatPr baseColWidth="10" defaultColWidth="9.28515625" defaultRowHeight="15"/>
  <cols>
    <col min="1" max="1" width="2.28515625" style="14" customWidth="1"/>
    <col min="2" max="2" width="10" style="14" customWidth="1"/>
    <col min="3" max="3" width="14.28515625" style="14" customWidth="1"/>
    <col min="4" max="4" width="15.7109375" style="14" customWidth="1"/>
    <col min="5" max="5" width="11.28515625" style="14" customWidth="1"/>
    <col min="6" max="6" width="15.28515625" style="14" customWidth="1"/>
    <col min="7" max="7" width="17.28515625" style="14" customWidth="1"/>
    <col min="8" max="8" width="17" style="14" hidden="1" customWidth="1"/>
    <col min="9" max="9" width="13.28515625" style="14" hidden="1" customWidth="1"/>
    <col min="10" max="10" width="13.28515625" style="14" customWidth="1"/>
    <col min="11" max="11" width="15.42578125" style="14" customWidth="1"/>
    <col min="12" max="13" width="13.42578125" style="14" customWidth="1"/>
    <col min="14" max="14" width="14" style="14" customWidth="1"/>
    <col min="15" max="15" width="11.7109375" style="14" customWidth="1"/>
    <col min="16" max="16" width="10.42578125" style="14" bestFit="1" customWidth="1"/>
    <col min="17" max="16384" width="9.28515625" style="14"/>
  </cols>
  <sheetData>
    <row r="3" spans="1:15">
      <c r="B3" s="15" t="s">
        <v>34</v>
      </c>
      <c r="C3" s="16"/>
      <c r="D3" s="16"/>
      <c r="E3" s="16"/>
      <c r="F3" s="16"/>
      <c r="G3" s="16"/>
      <c r="H3" s="16"/>
      <c r="I3" s="16"/>
      <c r="J3" s="16"/>
      <c r="K3" s="16"/>
      <c r="L3" s="16"/>
      <c r="M3" s="16"/>
      <c r="N3" s="16"/>
      <c r="O3" s="16"/>
    </row>
    <row r="4" spans="1:15" ht="18.75">
      <c r="A4" s="17"/>
      <c r="B4" s="16"/>
      <c r="C4" s="15"/>
      <c r="D4" s="15"/>
      <c r="E4" s="15"/>
      <c r="F4" s="18"/>
      <c r="G4" s="18"/>
      <c r="H4" s="18"/>
      <c r="I4" s="18"/>
      <c r="J4" s="18"/>
      <c r="K4" s="18"/>
      <c r="L4" s="18"/>
      <c r="M4" s="18"/>
      <c r="N4" s="18"/>
      <c r="O4" s="16"/>
    </row>
    <row r="5" spans="1:15" ht="14.25" customHeight="1">
      <c r="B5" s="414" t="s">
        <v>35</v>
      </c>
      <c r="C5" s="415"/>
      <c r="D5" s="415"/>
      <c r="E5" s="416"/>
      <c r="F5" s="423" t="s">
        <v>36</v>
      </c>
      <c r="G5" s="423" t="s">
        <v>37</v>
      </c>
      <c r="H5" s="426" t="s">
        <v>38</v>
      </c>
      <c r="I5" s="427"/>
      <c r="J5" s="426" t="s">
        <v>39</v>
      </c>
      <c r="K5" s="428"/>
      <c r="L5" s="428"/>
      <c r="M5" s="428"/>
      <c r="N5" s="428"/>
      <c r="O5" s="427"/>
    </row>
    <row r="6" spans="1:15" ht="38.25">
      <c r="B6" s="417"/>
      <c r="C6" s="418"/>
      <c r="D6" s="418"/>
      <c r="E6" s="419"/>
      <c r="F6" s="424"/>
      <c r="G6" s="424"/>
      <c r="H6" s="409" t="s">
        <v>40</v>
      </c>
      <c r="I6" s="409" t="s">
        <v>41</v>
      </c>
      <c r="J6" s="412" t="s">
        <v>42</v>
      </c>
      <c r="K6" s="429"/>
      <c r="L6" s="429"/>
      <c r="M6" s="413"/>
      <c r="N6" s="19" t="s">
        <v>43</v>
      </c>
      <c r="O6" s="423" t="s">
        <v>44</v>
      </c>
    </row>
    <row r="7" spans="1:15" ht="25.5">
      <c r="B7" s="417"/>
      <c r="C7" s="418"/>
      <c r="D7" s="418"/>
      <c r="E7" s="419"/>
      <c r="F7" s="424"/>
      <c r="G7" s="424"/>
      <c r="H7" s="410"/>
      <c r="I7" s="410"/>
      <c r="J7" s="412" t="s">
        <v>45</v>
      </c>
      <c r="K7" s="429"/>
      <c r="L7" s="413"/>
      <c r="M7" s="409" t="s">
        <v>46</v>
      </c>
      <c r="N7" s="19" t="s">
        <v>45</v>
      </c>
      <c r="O7" s="424"/>
    </row>
    <row r="8" spans="1:15">
      <c r="B8" s="417"/>
      <c r="C8" s="418"/>
      <c r="D8" s="418"/>
      <c r="E8" s="419"/>
      <c r="F8" s="424"/>
      <c r="G8" s="424"/>
      <c r="H8" s="410"/>
      <c r="I8" s="410"/>
      <c r="J8" s="412" t="s">
        <v>47</v>
      </c>
      <c r="K8" s="413"/>
      <c r="L8" s="20">
        <v>0.111111</v>
      </c>
      <c r="M8" s="410"/>
      <c r="N8" s="20" t="e">
        <f>TRUNC(N25/O25,6)</f>
        <v>#DIV/0!</v>
      </c>
      <c r="O8" s="424"/>
    </row>
    <row r="9" spans="1:15" ht="25.5">
      <c r="B9" s="417"/>
      <c r="C9" s="418"/>
      <c r="D9" s="418"/>
      <c r="E9" s="419"/>
      <c r="F9" s="424"/>
      <c r="G9" s="424"/>
      <c r="H9" s="410"/>
      <c r="I9" s="410"/>
      <c r="J9" s="412" t="s">
        <v>48</v>
      </c>
      <c r="K9" s="413"/>
      <c r="L9" s="21" t="s">
        <v>49</v>
      </c>
      <c r="M9" s="411"/>
      <c r="N9" s="409" t="s">
        <v>50</v>
      </c>
      <c r="O9" s="424"/>
    </row>
    <row r="10" spans="1:15" ht="25.5">
      <c r="B10" s="420"/>
      <c r="C10" s="421"/>
      <c r="D10" s="421"/>
      <c r="E10" s="422"/>
      <c r="F10" s="425"/>
      <c r="G10" s="425"/>
      <c r="H10" s="411"/>
      <c r="I10" s="411"/>
      <c r="J10" s="22" t="s">
        <v>51</v>
      </c>
      <c r="K10" s="22" t="s">
        <v>50</v>
      </c>
      <c r="L10" s="22" t="s">
        <v>50</v>
      </c>
      <c r="M10" s="22" t="s">
        <v>51</v>
      </c>
      <c r="N10" s="411"/>
      <c r="O10" s="425"/>
    </row>
    <row r="11" spans="1:15">
      <c r="B11" s="23" t="s">
        <v>52</v>
      </c>
      <c r="C11" s="18"/>
      <c r="D11" s="18"/>
      <c r="E11" s="16"/>
      <c r="F11" s="24">
        <f t="shared" ref="F11:F18" si="0">SUM(G11:I11)</f>
        <v>82272051</v>
      </c>
      <c r="G11" s="24">
        <v>82272051</v>
      </c>
      <c r="H11" s="24">
        <f>+[1]Antecedentes!I102+[1]Antecedentes!I102</f>
        <v>0</v>
      </c>
      <c r="I11" s="24">
        <v>0</v>
      </c>
      <c r="J11" s="24">
        <f>+[1]Antecedentes!K102</f>
        <v>0</v>
      </c>
      <c r="K11" s="24">
        <v>2853952</v>
      </c>
      <c r="L11" s="24">
        <v>0</v>
      </c>
      <c r="M11" s="24">
        <f>+[1]Antecedentes!N102</f>
        <v>0</v>
      </c>
      <c r="N11" s="24">
        <v>0</v>
      </c>
      <c r="O11" s="24">
        <v>0</v>
      </c>
    </row>
    <row r="12" spans="1:15">
      <c r="B12" s="25" t="s">
        <v>53</v>
      </c>
      <c r="C12" s="16"/>
      <c r="D12" s="16"/>
      <c r="E12" s="26"/>
      <c r="F12" s="27">
        <f t="shared" si="0"/>
        <v>-82272051</v>
      </c>
      <c r="G12" s="27">
        <f>-G11</f>
        <v>-82272051</v>
      </c>
      <c r="H12" s="27"/>
      <c r="I12" s="27"/>
      <c r="J12" s="27"/>
      <c r="K12" s="27"/>
      <c r="L12" s="27"/>
      <c r="M12" s="27"/>
      <c r="N12" s="27"/>
      <c r="O12" s="27"/>
    </row>
    <row r="13" spans="1:15" ht="18.600000000000001" customHeight="1">
      <c r="B13" s="25" t="s">
        <v>54</v>
      </c>
      <c r="C13" s="16"/>
      <c r="D13" s="16"/>
      <c r="E13" s="26"/>
      <c r="F13" s="27">
        <f t="shared" si="0"/>
        <v>32764075</v>
      </c>
      <c r="G13" s="27">
        <f>RAI!F10</f>
        <v>32764075</v>
      </c>
      <c r="H13" s="27"/>
      <c r="I13" s="27"/>
      <c r="J13" s="27"/>
      <c r="K13" s="27"/>
      <c r="L13" s="27"/>
      <c r="M13" s="27"/>
      <c r="N13" s="27"/>
      <c r="O13" s="27"/>
    </row>
    <row r="14" spans="1:15">
      <c r="B14" s="25" t="s">
        <v>55</v>
      </c>
      <c r="C14" s="16"/>
      <c r="D14" s="16"/>
      <c r="E14" s="26"/>
      <c r="F14" s="27">
        <f t="shared" si="0"/>
        <v>0</v>
      </c>
      <c r="G14" s="27"/>
      <c r="H14" s="27"/>
      <c r="I14" s="27">
        <v>0</v>
      </c>
      <c r="J14" s="27"/>
      <c r="K14" s="27"/>
      <c r="L14" s="27"/>
      <c r="M14" s="27"/>
      <c r="N14" s="27"/>
      <c r="O14" s="27"/>
    </row>
    <row r="15" spans="1:15">
      <c r="B15" s="28" t="s">
        <v>56</v>
      </c>
      <c r="C15" s="16"/>
      <c r="D15" s="16"/>
      <c r="E15" s="26">
        <f>D17</f>
        <v>0</v>
      </c>
      <c r="F15" s="27">
        <f t="shared" si="0"/>
        <v>0</v>
      </c>
      <c r="G15" s="27"/>
      <c r="H15" s="27"/>
      <c r="I15" s="27"/>
      <c r="J15" s="27">
        <v>0</v>
      </c>
      <c r="K15" s="27">
        <f>E15</f>
        <v>0</v>
      </c>
      <c r="L15" s="16"/>
      <c r="M15" s="27">
        <v>0</v>
      </c>
      <c r="N15" s="27"/>
      <c r="O15" s="27"/>
    </row>
    <row r="16" spans="1:15">
      <c r="B16" s="28"/>
      <c r="C16" s="270" t="s">
        <v>416</v>
      </c>
      <c r="D16" s="16">
        <f>'BASE IMPONIBLE'!H39</f>
        <v>0</v>
      </c>
      <c r="E16" s="26"/>
      <c r="F16" s="27"/>
      <c r="G16" s="27"/>
      <c r="H16" s="27"/>
      <c r="I16" s="27"/>
      <c r="J16" s="27"/>
      <c r="K16" s="27"/>
      <c r="L16" s="16"/>
      <c r="M16" s="27"/>
      <c r="N16" s="27"/>
      <c r="O16" s="27"/>
    </row>
    <row r="17" spans="2:16">
      <c r="B17" s="28"/>
      <c r="C17" s="270" t="s">
        <v>415</v>
      </c>
      <c r="D17" s="16">
        <f>D16*0.1</f>
        <v>0</v>
      </c>
      <c r="E17" s="26"/>
      <c r="F17" s="27"/>
      <c r="G17" s="27"/>
      <c r="H17" s="27"/>
      <c r="I17" s="27"/>
      <c r="J17" s="27"/>
      <c r="K17" s="27"/>
      <c r="L17" s="16"/>
      <c r="M17" s="27"/>
      <c r="N17" s="27"/>
      <c r="O17" s="27"/>
    </row>
    <row r="18" spans="2:16">
      <c r="B18" s="28" t="s">
        <v>57</v>
      </c>
      <c r="C18" s="16"/>
      <c r="D18" s="16"/>
      <c r="E18" s="26"/>
      <c r="F18" s="27">
        <f t="shared" si="0"/>
        <v>0</v>
      </c>
      <c r="G18" s="27"/>
      <c r="H18" s="27"/>
      <c r="I18" s="27"/>
      <c r="J18" s="27"/>
      <c r="K18" s="27"/>
      <c r="L18" s="27">
        <v>0</v>
      </c>
      <c r="M18" s="27"/>
      <c r="N18" s="27">
        <v>0</v>
      </c>
      <c r="O18" s="27">
        <v>0</v>
      </c>
      <c r="P18" s="29"/>
    </row>
    <row r="19" spans="2:16">
      <c r="B19" s="30" t="s">
        <v>58</v>
      </c>
      <c r="C19" s="31"/>
      <c r="D19" s="31"/>
      <c r="E19" s="32"/>
      <c r="F19" s="33">
        <f t="shared" ref="F19:O19" si="1">SUM(F11:F18)</f>
        <v>32764075</v>
      </c>
      <c r="G19" s="33">
        <f t="shared" si="1"/>
        <v>32764075</v>
      </c>
      <c r="H19" s="33">
        <f t="shared" si="1"/>
        <v>0</v>
      </c>
      <c r="I19" s="33">
        <f t="shared" si="1"/>
        <v>0</v>
      </c>
      <c r="J19" s="33">
        <f t="shared" si="1"/>
        <v>0</v>
      </c>
      <c r="K19" s="33">
        <f t="shared" si="1"/>
        <v>2853952</v>
      </c>
      <c r="L19" s="33">
        <f t="shared" si="1"/>
        <v>0</v>
      </c>
      <c r="M19" s="33">
        <f t="shared" si="1"/>
        <v>0</v>
      </c>
      <c r="N19" s="33">
        <f t="shared" si="1"/>
        <v>0</v>
      </c>
      <c r="O19" s="33">
        <f t="shared" si="1"/>
        <v>0</v>
      </c>
    </row>
    <row r="20" spans="2:16">
      <c r="B20" s="25" t="s">
        <v>59</v>
      </c>
      <c r="C20" s="16"/>
      <c r="D20" s="16"/>
      <c r="E20" s="26"/>
      <c r="F20" s="27">
        <f>SUM(G20:I20)</f>
        <v>0</v>
      </c>
      <c r="G20" s="27">
        <v>0</v>
      </c>
      <c r="H20" s="27">
        <v>0</v>
      </c>
      <c r="I20" s="27"/>
      <c r="J20" s="27"/>
      <c r="K20" s="27"/>
      <c r="L20" s="27"/>
      <c r="M20" s="27"/>
      <c r="N20" s="27"/>
      <c r="O20" s="27"/>
    </row>
    <row r="21" spans="2:16">
      <c r="B21" s="407" t="s">
        <v>469</v>
      </c>
      <c r="C21" s="408"/>
      <c r="D21" s="34">
        <v>44545</v>
      </c>
      <c r="E21" s="26">
        <v>0</v>
      </c>
      <c r="F21" s="27"/>
      <c r="G21" s="27">
        <f>-E21</f>
        <v>0</v>
      </c>
      <c r="H21" s="27">
        <f>-H19</f>
        <v>0</v>
      </c>
      <c r="I21" s="27"/>
      <c r="J21" s="27">
        <f>-J19</f>
        <v>0</v>
      </c>
      <c r="K21" s="27">
        <f>ROUND(G21*L8,0)</f>
        <v>0</v>
      </c>
      <c r="L21" s="27"/>
      <c r="M21" s="35">
        <f>-M19</f>
        <v>0</v>
      </c>
      <c r="N21" s="27"/>
      <c r="O21" s="27"/>
    </row>
    <row r="22" spans="2:16">
      <c r="B22" s="25" t="s">
        <v>468</v>
      </c>
      <c r="C22" s="16"/>
      <c r="D22" s="268">
        <v>44560</v>
      </c>
      <c r="E22" s="26"/>
      <c r="F22" s="27"/>
      <c r="G22" s="27">
        <f>-E22</f>
        <v>0</v>
      </c>
      <c r="H22" s="27"/>
      <c r="I22" s="27"/>
      <c r="J22" s="27">
        <f>-MAX(ROUND(G21*L8,0),J19+J21)</f>
        <v>0</v>
      </c>
      <c r="K22" s="27">
        <f>ROUND(G22*L8,0)</f>
        <v>0</v>
      </c>
      <c r="L22" s="27"/>
      <c r="M22" s="27">
        <f>MAX(G22/0.65*25%,-M19-M21)</f>
        <v>0</v>
      </c>
      <c r="N22" s="27"/>
      <c r="O22" s="27"/>
    </row>
    <row r="23" spans="2:16">
      <c r="B23" s="25"/>
      <c r="C23" s="16"/>
      <c r="D23" s="268"/>
      <c r="E23" s="26"/>
      <c r="F23" s="27"/>
      <c r="G23" s="27">
        <f>-E23</f>
        <v>0</v>
      </c>
      <c r="H23" s="27"/>
      <c r="I23" s="27"/>
      <c r="J23" s="16"/>
      <c r="K23" s="27">
        <f>ROUND(G23*L8,0)</f>
        <v>0</v>
      </c>
      <c r="L23" s="26"/>
      <c r="M23" s="27"/>
      <c r="N23" s="27"/>
      <c r="O23" s="27"/>
    </row>
    <row r="24" spans="2:16">
      <c r="B24" s="25" t="s">
        <v>60</v>
      </c>
      <c r="C24" s="16"/>
      <c r="D24" s="16"/>
      <c r="E24" s="36">
        <v>0</v>
      </c>
      <c r="F24" s="27">
        <f>SUM(G24:I24)</f>
        <v>0</v>
      </c>
      <c r="G24" s="27"/>
      <c r="H24" s="27"/>
      <c r="I24" s="27"/>
      <c r="J24" s="16"/>
      <c r="K24" s="37">
        <f>-ROUND(E24*L8,0)</f>
        <v>0</v>
      </c>
      <c r="L24" s="26"/>
      <c r="M24" s="27"/>
      <c r="N24" s="27"/>
      <c r="O24" s="27"/>
    </row>
    <row r="25" spans="2:16">
      <c r="B25" s="38" t="s">
        <v>61</v>
      </c>
      <c r="C25" s="39"/>
      <c r="D25" s="39"/>
      <c r="E25" s="32"/>
      <c r="F25" s="40">
        <f>SUM(F19:F24)</f>
        <v>32764075</v>
      </c>
      <c r="G25" s="40">
        <f>SUM(G19:G24)</f>
        <v>32764075</v>
      </c>
      <c r="H25" s="40">
        <f t="shared" ref="H25:O25" si="2">SUM(H19:H24)</f>
        <v>0</v>
      </c>
      <c r="I25" s="40">
        <f t="shared" si="2"/>
        <v>0</v>
      </c>
      <c r="J25" s="40">
        <f t="shared" si="2"/>
        <v>0</v>
      </c>
      <c r="K25" s="41">
        <f t="shared" si="2"/>
        <v>2853952</v>
      </c>
      <c r="L25" s="40">
        <f t="shared" si="2"/>
        <v>0</v>
      </c>
      <c r="M25" s="40">
        <f t="shared" si="2"/>
        <v>0</v>
      </c>
      <c r="N25" s="40">
        <f t="shared" si="2"/>
        <v>0</v>
      </c>
      <c r="O25" s="40">
        <f t="shared" si="2"/>
        <v>0</v>
      </c>
    </row>
    <row r="32" spans="2:16">
      <c r="C32" s="42"/>
      <c r="D32" s="42"/>
      <c r="E32" s="42"/>
    </row>
    <row r="33" spans="9:9">
      <c r="I33" s="43"/>
    </row>
  </sheetData>
  <mergeCells count="15">
    <mergeCell ref="B21:C21"/>
    <mergeCell ref="M7:M9"/>
    <mergeCell ref="J8:K8"/>
    <mergeCell ref="J9:K9"/>
    <mergeCell ref="N9:N10"/>
    <mergeCell ref="B5:E10"/>
    <mergeCell ref="F5:F10"/>
    <mergeCell ref="G5:G10"/>
    <mergeCell ref="H5:I5"/>
    <mergeCell ref="J5:O5"/>
    <mergeCell ref="H6:H10"/>
    <mergeCell ref="I6:I10"/>
    <mergeCell ref="J6:M6"/>
    <mergeCell ref="O6:O10"/>
    <mergeCell ref="J7:L7"/>
  </mergeCells>
  <pageMargins left="0.7" right="0.7" top="0.75" bottom="0.75" header="0.3" footer="0.3"/>
  <pageSetup scale="7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D54ACF-9F6D-414F-9993-F2B466E02437}">
  <dimension ref="A2:F15"/>
  <sheetViews>
    <sheetView zoomScale="154" zoomScaleNormal="154" workbookViewId="0">
      <selection activeCell="F6" sqref="F6"/>
    </sheetView>
  </sheetViews>
  <sheetFormatPr baseColWidth="10" defaultColWidth="9.28515625" defaultRowHeight="15"/>
  <cols>
    <col min="1" max="1" width="2.42578125" style="14" customWidth="1"/>
    <col min="2" max="2" width="10" style="14" customWidth="1"/>
    <col min="3" max="3" width="24.42578125" style="14" customWidth="1"/>
    <col min="4" max="4" width="16.7109375" style="14" customWidth="1"/>
    <col min="5" max="5" width="14" style="14" customWidth="1"/>
    <col min="6" max="6" width="18.28515625" style="14" customWidth="1"/>
    <col min="7" max="8" width="15.7109375" style="14" customWidth="1"/>
    <col min="9" max="9" width="12.42578125" style="14" customWidth="1"/>
    <col min="10" max="10" width="2.42578125" style="14" customWidth="1"/>
    <col min="11" max="11" width="10.7109375" style="14" customWidth="1"/>
    <col min="12" max="12" width="11.7109375" style="14" customWidth="1"/>
    <col min="13" max="16384" width="9.28515625" style="14"/>
  </cols>
  <sheetData>
    <row r="2" spans="1:6" ht="15.75" thickBot="1"/>
    <row r="3" spans="1:6" ht="19.5" thickBot="1">
      <c r="A3" s="17"/>
      <c r="B3" s="430" t="s">
        <v>511</v>
      </c>
      <c r="C3" s="431"/>
      <c r="D3" s="431"/>
      <c r="E3" s="431"/>
      <c r="F3" s="432"/>
    </row>
    <row r="4" spans="1:6">
      <c r="B4" s="44"/>
      <c r="C4" s="45"/>
      <c r="D4" s="18"/>
      <c r="E4" s="16"/>
      <c r="F4" s="57" t="s">
        <v>62</v>
      </c>
    </row>
    <row r="5" spans="1:6">
      <c r="B5" s="44" t="s">
        <v>512</v>
      </c>
      <c r="C5" s="45"/>
      <c r="D5" s="18"/>
      <c r="E5" s="16"/>
      <c r="F5" s="58">
        <v>119967619</v>
      </c>
    </row>
    <row r="6" spans="1:6">
      <c r="B6" s="44" t="s">
        <v>65</v>
      </c>
      <c r="C6" s="16"/>
      <c r="D6" s="16"/>
      <c r="E6" s="16"/>
      <c r="F6" s="58">
        <f>'BASE IMPONIBLE'!I45</f>
        <v>28382037.5</v>
      </c>
    </row>
    <row r="7" spans="1:6">
      <c r="B7" s="44" t="s">
        <v>472</v>
      </c>
      <c r="C7" s="16"/>
      <c r="D7" s="16"/>
      <c r="E7" s="16"/>
      <c r="F7" s="58">
        <v>0</v>
      </c>
    </row>
    <row r="8" spans="1:6">
      <c r="B8" s="44" t="s">
        <v>66</v>
      </c>
      <c r="C8" s="16"/>
      <c r="D8" s="16"/>
      <c r="E8" s="16"/>
      <c r="F8" s="58">
        <v>0</v>
      </c>
    </row>
    <row r="9" spans="1:6">
      <c r="B9" s="44" t="s">
        <v>67</v>
      </c>
      <c r="C9" s="45"/>
      <c r="D9" s="18"/>
      <c r="E9" s="16"/>
      <c r="F9" s="58">
        <f>-'BASE IMPONIBLE'!I61</f>
        <v>-24000000</v>
      </c>
    </row>
    <row r="10" spans="1:6">
      <c r="B10" s="44" t="s">
        <v>68</v>
      </c>
      <c r="C10" s="45"/>
      <c r="D10" s="18"/>
      <c r="E10" s="16"/>
      <c r="F10" s="59">
        <v>0</v>
      </c>
    </row>
    <row r="11" spans="1:6">
      <c r="B11" s="44" t="s">
        <v>69</v>
      </c>
      <c r="C11" s="45"/>
      <c r="D11" s="18"/>
      <c r="E11" s="16"/>
      <c r="F11" s="59">
        <v>0</v>
      </c>
    </row>
    <row r="12" spans="1:6">
      <c r="B12" s="44" t="s">
        <v>70</v>
      </c>
      <c r="C12" s="60"/>
      <c r="D12" s="18"/>
      <c r="E12" s="16"/>
      <c r="F12" s="58">
        <v>0</v>
      </c>
    </row>
    <row r="13" spans="1:6">
      <c r="B13" s="44" t="s">
        <v>71</v>
      </c>
      <c r="C13" s="45"/>
      <c r="D13" s="18"/>
      <c r="E13" s="16"/>
      <c r="F13" s="37">
        <f>'BASE IMPONIBLE'!I43</f>
        <v>4382037.5</v>
      </c>
    </row>
    <row r="14" spans="1:6">
      <c r="B14" s="61" t="s">
        <v>72</v>
      </c>
      <c r="C14" s="52"/>
      <c r="D14" s="39"/>
      <c r="E14" s="53"/>
      <c r="F14" s="62">
        <f>SUM(F4:F13)</f>
        <v>128731694</v>
      </c>
    </row>
    <row r="15" spans="1:6" ht="15.75">
      <c r="F15" s="63"/>
    </row>
  </sheetData>
  <mergeCells count="1">
    <mergeCell ref="B3:F3"/>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C73681-8671-4BE0-A18A-F08AE8C04CD4}">
  <dimension ref="A2:G21"/>
  <sheetViews>
    <sheetView zoomScale="154" zoomScaleNormal="154" workbookViewId="0">
      <selection activeCell="F10" sqref="F10"/>
    </sheetView>
  </sheetViews>
  <sheetFormatPr baseColWidth="10" defaultColWidth="9.28515625" defaultRowHeight="15"/>
  <cols>
    <col min="1" max="1" width="4.42578125" style="14" customWidth="1"/>
    <col min="2" max="2" width="10" style="14" customWidth="1"/>
    <col min="3" max="3" width="18" style="14" customWidth="1"/>
    <col min="4" max="4" width="20.7109375" style="14" customWidth="1"/>
    <col min="5" max="5" width="14" style="14" customWidth="1"/>
    <col min="6" max="6" width="13.42578125" style="14" customWidth="1"/>
    <col min="7" max="7" width="15.7109375" style="14" customWidth="1"/>
    <col min="8" max="8" width="12.42578125" style="14" customWidth="1"/>
    <col min="9" max="9" width="13.42578125" style="14" customWidth="1"/>
    <col min="10" max="10" width="10.7109375" style="14" customWidth="1"/>
    <col min="11" max="11" width="11.7109375" style="14" customWidth="1"/>
    <col min="12" max="16384" width="9.28515625" style="14"/>
  </cols>
  <sheetData>
    <row r="2" spans="1:7" ht="15.75" thickBot="1"/>
    <row r="3" spans="1:7" ht="19.5" thickBot="1">
      <c r="A3" s="17"/>
      <c r="B3" s="433" t="s">
        <v>510</v>
      </c>
      <c r="C3" s="434"/>
      <c r="D3" s="434"/>
      <c r="E3" s="434"/>
      <c r="F3" s="435"/>
    </row>
    <row r="4" spans="1:7">
      <c r="B4" s="44"/>
      <c r="C4" s="45"/>
      <c r="D4" s="18"/>
      <c r="E4" s="16"/>
      <c r="F4" s="46" t="s">
        <v>62</v>
      </c>
    </row>
    <row r="5" spans="1:7">
      <c r="B5" s="436" t="s">
        <v>513</v>
      </c>
      <c r="C5" s="437"/>
      <c r="D5" s="437"/>
      <c r="E5" s="437"/>
      <c r="F5" s="47">
        <f>CPTS!F14</f>
        <v>128731694</v>
      </c>
    </row>
    <row r="6" spans="1:7">
      <c r="B6" s="44" t="s">
        <v>514</v>
      </c>
      <c r="C6" s="45"/>
      <c r="D6" s="18"/>
      <c r="E6" s="16"/>
      <c r="F6" s="47">
        <f>'BASE IMPONIBLE'!I61</f>
        <v>24000000</v>
      </c>
    </row>
    <row r="7" spans="1:7">
      <c r="B7" s="44" t="s">
        <v>519</v>
      </c>
      <c r="C7" s="45"/>
      <c r="D7" s="18"/>
      <c r="E7" s="16"/>
      <c r="F7" s="47">
        <f>'BASE IMPONIBLE'!I39</f>
        <v>80032381</v>
      </c>
    </row>
    <row r="8" spans="1:7">
      <c r="B8" s="44" t="s">
        <v>63</v>
      </c>
      <c r="C8" s="45"/>
      <c r="D8" s="18"/>
      <c r="E8" s="16"/>
      <c r="F8" s="48">
        <v>0</v>
      </c>
      <c r="G8" s="49"/>
    </row>
    <row r="9" spans="1:7">
      <c r="B9" s="438" t="s">
        <v>515</v>
      </c>
      <c r="C9" s="439"/>
      <c r="D9" s="439"/>
      <c r="E9" s="439"/>
      <c r="F9" s="50">
        <v>-200000000</v>
      </c>
    </row>
    <row r="10" spans="1:7" ht="15.75" thickBot="1">
      <c r="B10" s="51" t="s">
        <v>64</v>
      </c>
      <c r="C10" s="52"/>
      <c r="D10" s="39"/>
      <c r="E10" s="53"/>
      <c r="F10" s="54">
        <f>SUM(F4:F9)</f>
        <v>32764075</v>
      </c>
    </row>
    <row r="11" spans="1:7">
      <c r="B11" s="55"/>
      <c r="C11" s="45"/>
      <c r="D11" s="18"/>
      <c r="E11" s="16"/>
      <c r="F11" s="56"/>
    </row>
    <row r="12" spans="1:7">
      <c r="B12" s="16"/>
      <c r="C12" s="16"/>
      <c r="D12" s="16"/>
      <c r="E12" s="16"/>
      <c r="F12" s="16"/>
    </row>
    <row r="15" spans="1:7">
      <c r="C15" s="42"/>
      <c r="D15" s="42"/>
      <c r="E15" s="42"/>
    </row>
    <row r="19" spans="3:5" ht="36.75" customHeight="1"/>
    <row r="21" spans="3:5">
      <c r="C21" s="42"/>
      <c r="D21" s="42"/>
      <c r="E21" s="42"/>
    </row>
  </sheetData>
  <mergeCells count="3">
    <mergeCell ref="B3:F3"/>
    <mergeCell ref="B5:E5"/>
    <mergeCell ref="B9:E9"/>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877A93-0FE9-4E3D-9B0A-4A66C9D000B8}">
  <dimension ref="A1:J50"/>
  <sheetViews>
    <sheetView topLeftCell="A34" zoomScale="112" zoomScaleNormal="112" workbookViewId="0">
      <selection activeCell="D42" sqref="D42"/>
    </sheetView>
  </sheetViews>
  <sheetFormatPr baseColWidth="10" defaultColWidth="11.42578125" defaultRowHeight="15.75"/>
  <cols>
    <col min="1" max="1" width="1.7109375" style="65" customWidth="1"/>
    <col min="2" max="2" width="83.7109375" style="65" customWidth="1"/>
    <col min="3" max="3" width="10.28515625" style="65" customWidth="1"/>
    <col min="4" max="4" width="20" style="65" customWidth="1"/>
    <col min="5" max="17" width="4.7109375" style="65" customWidth="1"/>
    <col min="18" max="16384" width="11.42578125" style="65"/>
  </cols>
  <sheetData>
    <row r="1" spans="1:5" ht="16.5" thickBot="1">
      <c r="A1" s="64"/>
      <c r="B1" s="64"/>
      <c r="C1" s="64"/>
      <c r="D1" s="64"/>
      <c r="E1" s="64"/>
    </row>
    <row r="2" spans="1:5">
      <c r="A2" s="64"/>
      <c r="B2" s="440" t="s">
        <v>73</v>
      </c>
      <c r="C2" s="441"/>
      <c r="D2" s="441"/>
      <c r="E2" s="442"/>
    </row>
    <row r="3" spans="1:5" ht="16.5" thickBot="1">
      <c r="A3" s="64"/>
      <c r="B3" s="443"/>
      <c r="C3" s="444"/>
      <c r="D3" s="444"/>
      <c r="E3" s="445"/>
    </row>
    <row r="4" spans="1:5" ht="26.25" thickBot="1">
      <c r="A4" s="64"/>
      <c r="B4" s="66"/>
      <c r="C4" s="67"/>
      <c r="D4" s="68" t="s">
        <v>74</v>
      </c>
      <c r="E4" s="69"/>
    </row>
    <row r="5" spans="1:5">
      <c r="A5" s="64"/>
      <c r="B5" s="70" t="s">
        <v>75</v>
      </c>
      <c r="C5" s="343">
        <v>1400</v>
      </c>
      <c r="D5" s="72">
        <f>'BASE IMPONIBLE'!I26</f>
        <v>746095912</v>
      </c>
      <c r="E5" s="73" t="s">
        <v>76</v>
      </c>
    </row>
    <row r="6" spans="1:5">
      <c r="A6" s="64"/>
      <c r="B6" s="70" t="s">
        <v>77</v>
      </c>
      <c r="C6" s="71">
        <v>1817</v>
      </c>
      <c r="D6" s="72">
        <v>0</v>
      </c>
      <c r="E6" s="73" t="s">
        <v>76</v>
      </c>
    </row>
    <row r="7" spans="1:5">
      <c r="A7" s="64"/>
      <c r="B7" s="74" t="s">
        <v>78</v>
      </c>
      <c r="C7" s="75">
        <v>1401</v>
      </c>
      <c r="D7" s="77">
        <v>0</v>
      </c>
      <c r="E7" s="76" t="s">
        <v>76</v>
      </c>
    </row>
    <row r="8" spans="1:5">
      <c r="A8" s="64"/>
      <c r="B8" s="74" t="s">
        <v>79</v>
      </c>
      <c r="C8" s="75">
        <v>1402</v>
      </c>
      <c r="D8" s="77"/>
      <c r="E8" s="76" t="s">
        <v>76</v>
      </c>
    </row>
    <row r="9" spans="1:5">
      <c r="A9" s="64"/>
      <c r="B9" s="78" t="s">
        <v>80</v>
      </c>
      <c r="C9" s="75">
        <v>1403</v>
      </c>
      <c r="D9" s="77"/>
      <c r="E9" s="76" t="s">
        <v>76</v>
      </c>
    </row>
    <row r="10" spans="1:5" ht="25.5">
      <c r="A10" s="64"/>
      <c r="B10" s="78" t="s">
        <v>81</v>
      </c>
      <c r="C10" s="75">
        <v>1587</v>
      </c>
      <c r="D10" s="79">
        <v>0</v>
      </c>
      <c r="E10" s="76" t="s">
        <v>76</v>
      </c>
    </row>
    <row r="11" spans="1:5">
      <c r="A11" s="64"/>
      <c r="B11" s="74" t="s">
        <v>82</v>
      </c>
      <c r="C11" s="75">
        <v>1588</v>
      </c>
      <c r="D11" s="77">
        <f>'BASE IMPONIBLE'!I29</f>
        <v>6771150</v>
      </c>
      <c r="E11" s="76" t="s">
        <v>76</v>
      </c>
    </row>
    <row r="12" spans="1:5" ht="25.5">
      <c r="A12" s="64"/>
      <c r="B12" s="78" t="s">
        <v>83</v>
      </c>
      <c r="C12" s="75">
        <v>1404</v>
      </c>
      <c r="D12" s="77"/>
      <c r="E12" s="76" t="s">
        <v>76</v>
      </c>
    </row>
    <row r="13" spans="1:5" ht="16.5" thickBot="1">
      <c r="A13" s="64"/>
      <c r="B13" s="80" t="s">
        <v>84</v>
      </c>
      <c r="C13" s="81">
        <v>1405</v>
      </c>
      <c r="D13" s="82"/>
      <c r="E13" s="83" t="s">
        <v>76</v>
      </c>
    </row>
    <row r="14" spans="1:5" ht="16.5" thickBot="1">
      <c r="A14" s="64"/>
      <c r="B14" s="84" t="s">
        <v>85</v>
      </c>
      <c r="C14" s="85">
        <v>1410</v>
      </c>
      <c r="D14" s="86">
        <f>SUM(D5:D13)</f>
        <v>752867062</v>
      </c>
      <c r="E14" s="87" t="s">
        <v>86</v>
      </c>
    </row>
    <row r="15" spans="1:5">
      <c r="A15" s="64"/>
      <c r="B15" s="88" t="s">
        <v>87</v>
      </c>
      <c r="C15" s="89">
        <v>1406</v>
      </c>
      <c r="D15" s="90"/>
      <c r="E15" s="73" t="s">
        <v>88</v>
      </c>
    </row>
    <row r="16" spans="1:5">
      <c r="A16" s="64"/>
      <c r="B16" s="78" t="s">
        <v>89</v>
      </c>
      <c r="C16" s="91">
        <v>1407</v>
      </c>
      <c r="D16" s="92"/>
      <c r="E16" s="76" t="s">
        <v>88</v>
      </c>
    </row>
    <row r="17" spans="1:10">
      <c r="A17" s="64"/>
      <c r="B17" s="78" t="s">
        <v>90</v>
      </c>
      <c r="C17" s="91">
        <v>1408</v>
      </c>
      <c r="D17" s="92"/>
      <c r="E17" s="76" t="s">
        <v>88</v>
      </c>
    </row>
    <row r="18" spans="1:10">
      <c r="A18" s="64"/>
      <c r="B18" s="78" t="s">
        <v>91</v>
      </c>
      <c r="C18" s="352">
        <v>1409</v>
      </c>
      <c r="D18" s="92">
        <f>-'BASE IMPONIBLE'!I30</f>
        <v>-375765573</v>
      </c>
      <c r="E18" s="76" t="s">
        <v>88</v>
      </c>
    </row>
    <row r="19" spans="1:10" ht="25.5">
      <c r="A19" s="64"/>
      <c r="B19" s="78" t="s">
        <v>92</v>
      </c>
      <c r="C19" s="91">
        <v>1818</v>
      </c>
      <c r="D19" s="93">
        <v>0</v>
      </c>
      <c r="E19" s="76" t="s">
        <v>88</v>
      </c>
    </row>
    <row r="20" spans="1:10">
      <c r="A20" s="64"/>
      <c r="B20" s="78" t="s">
        <v>93</v>
      </c>
      <c r="C20" s="91">
        <v>1429</v>
      </c>
      <c r="D20" s="92"/>
      <c r="E20" s="76" t="s">
        <v>88</v>
      </c>
    </row>
    <row r="21" spans="1:10">
      <c r="A21" s="64"/>
      <c r="B21" s="78" t="s">
        <v>94</v>
      </c>
      <c r="C21" s="373">
        <v>1411</v>
      </c>
      <c r="D21" s="92">
        <f>-'BASE IMPONIBLE'!I32</f>
        <v>-242509795</v>
      </c>
      <c r="E21" s="76" t="s">
        <v>88</v>
      </c>
    </row>
    <row r="22" spans="1:10">
      <c r="A22" s="64"/>
      <c r="B22" s="78" t="s">
        <v>95</v>
      </c>
      <c r="C22" s="91">
        <v>1412</v>
      </c>
      <c r="D22" s="92">
        <f>-'BASE IMPONIBLE'!I31</f>
        <v>-11715238</v>
      </c>
      <c r="E22" s="76" t="s">
        <v>88</v>
      </c>
    </row>
    <row r="23" spans="1:10">
      <c r="A23" s="64"/>
      <c r="B23" s="375" t="s">
        <v>96</v>
      </c>
      <c r="C23" s="91">
        <v>1413</v>
      </c>
      <c r="D23" s="92">
        <v>0</v>
      </c>
      <c r="E23" s="76" t="s">
        <v>88</v>
      </c>
    </row>
    <row r="24" spans="1:10">
      <c r="A24" s="64"/>
      <c r="B24" s="78" t="s">
        <v>97</v>
      </c>
      <c r="C24" s="91">
        <v>1414</v>
      </c>
      <c r="D24" s="92"/>
      <c r="E24" s="76" t="s">
        <v>88</v>
      </c>
    </row>
    <row r="25" spans="1:10">
      <c r="A25" s="64"/>
      <c r="B25" s="78" t="s">
        <v>98</v>
      </c>
      <c r="C25" s="91">
        <v>1415</v>
      </c>
      <c r="D25" s="92">
        <f>-'BASE IMPONIBLE'!I33</f>
        <v>-6000000</v>
      </c>
      <c r="E25" s="76" t="s">
        <v>88</v>
      </c>
    </row>
    <row r="26" spans="1:10">
      <c r="A26" s="64"/>
      <c r="B26" s="78" t="s">
        <v>99</v>
      </c>
      <c r="C26" s="91">
        <v>1416</v>
      </c>
      <c r="D26" s="92"/>
      <c r="E26" s="76" t="s">
        <v>88</v>
      </c>
      <c r="H26" s="446"/>
      <c r="I26" s="446"/>
      <c r="J26" s="446"/>
    </row>
    <row r="27" spans="1:10">
      <c r="A27" s="64"/>
      <c r="B27" s="78" t="s">
        <v>100</v>
      </c>
      <c r="C27" s="91">
        <v>1417</v>
      </c>
      <c r="D27" s="92"/>
      <c r="E27" s="76" t="s">
        <v>88</v>
      </c>
    </row>
    <row r="28" spans="1:10">
      <c r="A28" s="64"/>
      <c r="B28" s="78" t="s">
        <v>101</v>
      </c>
      <c r="C28" s="91">
        <v>1418</v>
      </c>
      <c r="D28" s="94"/>
      <c r="E28" s="76" t="s">
        <v>88</v>
      </c>
    </row>
    <row r="29" spans="1:10">
      <c r="A29" s="64"/>
      <c r="B29" s="78" t="s">
        <v>102</v>
      </c>
      <c r="C29" s="75">
        <v>1419</v>
      </c>
      <c r="D29" s="95">
        <v>0</v>
      </c>
      <c r="E29" s="96" t="s">
        <v>88</v>
      </c>
    </row>
    <row r="30" spans="1:10">
      <c r="A30" s="64"/>
      <c r="B30" s="78" t="s">
        <v>103</v>
      </c>
      <c r="C30" s="91">
        <v>1420</v>
      </c>
      <c r="D30" s="97"/>
      <c r="E30" s="76" t="s">
        <v>88</v>
      </c>
    </row>
    <row r="31" spans="1:10">
      <c r="A31" s="64"/>
      <c r="B31" s="78" t="s">
        <v>104</v>
      </c>
      <c r="C31" s="91">
        <v>1421</v>
      </c>
      <c r="D31" s="92"/>
      <c r="E31" s="76" t="s">
        <v>88</v>
      </c>
    </row>
    <row r="32" spans="1:10">
      <c r="A32" s="64"/>
      <c r="B32" s="78" t="s">
        <v>105</v>
      </c>
      <c r="C32" s="91">
        <v>1422</v>
      </c>
      <c r="D32" s="92">
        <v>0</v>
      </c>
      <c r="E32" s="76" t="s">
        <v>88</v>
      </c>
    </row>
    <row r="33" spans="1:5">
      <c r="A33" s="64"/>
      <c r="B33" s="78" t="s">
        <v>106</v>
      </c>
      <c r="C33" s="91">
        <v>1423</v>
      </c>
      <c r="D33" s="94"/>
      <c r="E33" s="76" t="s">
        <v>88</v>
      </c>
    </row>
    <row r="34" spans="1:5">
      <c r="A34" s="64"/>
      <c r="B34" s="78" t="s">
        <v>107</v>
      </c>
      <c r="C34" s="75">
        <v>1424</v>
      </c>
      <c r="D34" s="95">
        <f>-'BASE IMPONIBLE'!I34</f>
        <v>-4080000</v>
      </c>
      <c r="E34" s="96" t="s">
        <v>88</v>
      </c>
    </row>
    <row r="35" spans="1:5" ht="25.5">
      <c r="A35" s="64"/>
      <c r="B35" s="78" t="s">
        <v>108</v>
      </c>
      <c r="C35" s="89">
        <v>1425</v>
      </c>
      <c r="D35" s="97"/>
      <c r="E35" s="73" t="s">
        <v>88</v>
      </c>
    </row>
    <row r="36" spans="1:5">
      <c r="A36" s="64"/>
      <c r="B36" s="78" t="s">
        <v>109</v>
      </c>
      <c r="C36" s="89">
        <v>1426</v>
      </c>
      <c r="D36" s="92">
        <f>-'BASE IMPONIBLE'!I39</f>
        <v>-80032381</v>
      </c>
      <c r="E36" s="73" t="s">
        <v>88</v>
      </c>
    </row>
    <row r="37" spans="1:5">
      <c r="A37" s="64"/>
      <c r="B37" s="78" t="s">
        <v>110</v>
      </c>
      <c r="C37" s="89">
        <v>1427</v>
      </c>
      <c r="D37" s="97"/>
      <c r="E37" s="73" t="s">
        <v>88</v>
      </c>
    </row>
    <row r="38" spans="1:5" ht="16.5" thickBot="1">
      <c r="A38" s="64"/>
      <c r="B38" s="80" t="s">
        <v>111</v>
      </c>
      <c r="C38" s="98">
        <v>1428</v>
      </c>
      <c r="D38" s="99"/>
      <c r="E38" s="83" t="s">
        <v>88</v>
      </c>
    </row>
    <row r="39" spans="1:5" ht="16.5" thickBot="1">
      <c r="A39" s="64"/>
      <c r="B39" s="84" t="s">
        <v>112</v>
      </c>
      <c r="C39" s="85">
        <v>1430</v>
      </c>
      <c r="D39" s="86">
        <f>SUM(D15:D38)</f>
        <v>-720102987</v>
      </c>
      <c r="E39" s="100" t="s">
        <v>86</v>
      </c>
    </row>
    <row r="40" spans="1:5" ht="26.25" thickBot="1">
      <c r="A40" s="64"/>
      <c r="B40" s="101" t="s">
        <v>113</v>
      </c>
      <c r="C40" s="98">
        <v>1431</v>
      </c>
      <c r="D40" s="102">
        <f>+D32</f>
        <v>0</v>
      </c>
      <c r="E40" s="83" t="s">
        <v>76</v>
      </c>
    </row>
    <row r="41" spans="1:5" ht="26.25" thickBot="1">
      <c r="A41" s="64"/>
      <c r="B41" s="103" t="s">
        <v>114</v>
      </c>
      <c r="C41" s="85">
        <v>1729</v>
      </c>
      <c r="D41" s="104">
        <f>D14+D39</f>
        <v>32764075</v>
      </c>
      <c r="E41" s="87" t="s">
        <v>86</v>
      </c>
    </row>
    <row r="42" spans="1:5">
      <c r="A42" s="64"/>
      <c r="B42" s="88" t="s">
        <v>115</v>
      </c>
      <c r="C42" s="89">
        <v>1432</v>
      </c>
      <c r="D42" s="97">
        <f>'BASE IMPONIBLE'!I43</f>
        <v>4382037.5</v>
      </c>
      <c r="E42" s="73" t="s">
        <v>88</v>
      </c>
    </row>
    <row r="43" spans="1:5" ht="16.5" thickBot="1">
      <c r="A43" s="64"/>
      <c r="B43" s="80" t="s">
        <v>116</v>
      </c>
      <c r="C43" s="98">
        <v>1433</v>
      </c>
      <c r="D43" s="99"/>
      <c r="E43" s="83" t="s">
        <v>88</v>
      </c>
    </row>
    <row r="44" spans="1:5" ht="26.25" thickBot="1">
      <c r="A44" s="64"/>
      <c r="B44" s="105" t="s">
        <v>117</v>
      </c>
      <c r="C44" s="85">
        <v>1440</v>
      </c>
      <c r="D44" s="86">
        <f>+D41-D42-D43</f>
        <v>28382037.5</v>
      </c>
      <c r="E44" s="100" t="s">
        <v>86</v>
      </c>
    </row>
    <row r="45" spans="1:5" ht="16.5" thickBot="1">
      <c r="A45" s="64"/>
      <c r="B45" s="447" t="s">
        <v>118</v>
      </c>
      <c r="C45" s="448"/>
      <c r="D45" s="448"/>
      <c r="E45" s="449"/>
    </row>
    <row r="46" spans="1:5">
      <c r="A46" s="64"/>
      <c r="B46" s="106" t="s">
        <v>119</v>
      </c>
      <c r="C46" s="107">
        <v>1434</v>
      </c>
      <c r="D46" s="108"/>
      <c r="E46" s="109" t="s">
        <v>76</v>
      </c>
    </row>
    <row r="47" spans="1:5" ht="26.25" thickBot="1">
      <c r="A47" s="64"/>
      <c r="B47" s="110" t="s">
        <v>120</v>
      </c>
      <c r="C47" s="111">
        <v>1435</v>
      </c>
      <c r="D47" s="112"/>
      <c r="E47" s="113" t="s">
        <v>76</v>
      </c>
    </row>
    <row r="48" spans="1:5" ht="16.5" thickBot="1">
      <c r="A48" s="64"/>
      <c r="B48" s="114" t="s">
        <v>121</v>
      </c>
      <c r="C48" s="111">
        <v>1450</v>
      </c>
      <c r="D48" s="112"/>
      <c r="E48" s="115" t="s">
        <v>86</v>
      </c>
    </row>
    <row r="49" spans="1:5">
      <c r="A49" s="64"/>
      <c r="B49" s="64"/>
      <c r="C49" s="64"/>
      <c r="D49" s="64"/>
      <c r="E49" s="64"/>
    </row>
    <row r="50" spans="1:5">
      <c r="A50" s="64"/>
      <c r="B50" s="116"/>
      <c r="C50" s="64"/>
      <c r="D50" s="64"/>
      <c r="E50" s="64"/>
    </row>
  </sheetData>
  <mergeCells count="3">
    <mergeCell ref="B2:E3"/>
    <mergeCell ref="H26:J26"/>
    <mergeCell ref="B45:E45"/>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CF8A25-E4CE-4E51-85B3-69FF642C9E54}">
  <dimension ref="B1:GE17"/>
  <sheetViews>
    <sheetView zoomScale="160" zoomScaleNormal="160" workbookViewId="0">
      <selection activeCell="D13" sqref="D13"/>
    </sheetView>
  </sheetViews>
  <sheetFormatPr baseColWidth="10" defaultColWidth="11.42578125" defaultRowHeight="15.75"/>
  <cols>
    <col min="1" max="1" width="0.7109375" style="65" customWidth="1"/>
    <col min="2" max="2" width="82.7109375" style="65" customWidth="1"/>
    <col min="3" max="3" width="8.28515625" style="65" customWidth="1"/>
    <col min="4" max="4" width="22.28515625" style="65" customWidth="1"/>
    <col min="5" max="12" width="4.7109375" style="65" customWidth="1"/>
    <col min="13" max="13" width="5.7109375" style="65" customWidth="1"/>
    <col min="14" max="19" width="4.7109375" style="65" customWidth="1"/>
    <col min="20" max="16384" width="11.42578125" style="65"/>
  </cols>
  <sheetData>
    <row r="1" spans="2:187" ht="16.5" thickBot="1"/>
    <row r="2" spans="2:187">
      <c r="B2" s="450" t="s">
        <v>122</v>
      </c>
      <c r="C2" s="451"/>
      <c r="D2" s="451"/>
      <c r="E2" s="452"/>
    </row>
    <row r="3" spans="2:187" ht="16.5" thickBot="1">
      <c r="B3" s="453"/>
      <c r="C3" s="454"/>
      <c r="D3" s="454"/>
      <c r="E3" s="455"/>
    </row>
    <row r="4" spans="2:187">
      <c r="B4" s="70" t="s">
        <v>123</v>
      </c>
      <c r="C4" s="89">
        <v>1703</v>
      </c>
      <c r="D4" s="117">
        <f>'R 19'!D24</f>
        <v>208764075</v>
      </c>
      <c r="E4" s="83" t="s">
        <v>76</v>
      </c>
    </row>
    <row r="5" spans="2:187">
      <c r="B5" s="74" t="s">
        <v>124</v>
      </c>
      <c r="C5" s="91">
        <v>1719</v>
      </c>
      <c r="D5" s="118"/>
      <c r="E5" s="119" t="s">
        <v>88</v>
      </c>
    </row>
    <row r="6" spans="2:187">
      <c r="B6" s="74" t="s">
        <v>125</v>
      </c>
      <c r="C6" s="91">
        <v>1492</v>
      </c>
      <c r="D6" s="118"/>
      <c r="E6" s="119" t="s">
        <v>76</v>
      </c>
    </row>
    <row r="7" spans="2:187">
      <c r="B7" s="74" t="s">
        <v>126</v>
      </c>
      <c r="C7" s="91">
        <v>1704</v>
      </c>
      <c r="D7" s="118">
        <f>'R 19'!D16</f>
        <v>24000000</v>
      </c>
      <c r="E7" s="119" t="s">
        <v>76</v>
      </c>
    </row>
    <row r="8" spans="2:187">
      <c r="B8" s="120" t="s">
        <v>127</v>
      </c>
      <c r="C8" s="91">
        <v>1720</v>
      </c>
      <c r="D8" s="121">
        <f>SUM(D4:D7)</f>
        <v>232764075</v>
      </c>
      <c r="E8" s="119" t="s">
        <v>86</v>
      </c>
    </row>
    <row r="9" spans="2:187">
      <c r="B9" s="74" t="s">
        <v>128</v>
      </c>
      <c r="C9" s="75">
        <v>1493</v>
      </c>
      <c r="D9" s="95">
        <v>0</v>
      </c>
      <c r="E9" s="122" t="s">
        <v>88</v>
      </c>
    </row>
    <row r="10" spans="2:187">
      <c r="B10" s="74" t="s">
        <v>129</v>
      </c>
      <c r="C10" s="75">
        <v>1494</v>
      </c>
      <c r="D10" s="95">
        <v>200000000</v>
      </c>
      <c r="E10" s="122" t="s">
        <v>88</v>
      </c>
      <c r="GE10" s="123"/>
    </row>
    <row r="11" spans="2:187" ht="25.5">
      <c r="B11" s="78" t="s">
        <v>130</v>
      </c>
      <c r="C11" s="91">
        <v>1725</v>
      </c>
      <c r="D11" s="117"/>
      <c r="E11" s="119" t="s">
        <v>88</v>
      </c>
    </row>
    <row r="12" spans="2:187" ht="16.5" thickBot="1">
      <c r="B12" s="80" t="s">
        <v>131</v>
      </c>
      <c r="C12" s="98">
        <v>1727</v>
      </c>
      <c r="D12" s="124"/>
      <c r="E12" s="83" t="s">
        <v>88</v>
      </c>
    </row>
    <row r="13" spans="2:187" ht="16.5" thickBot="1">
      <c r="B13" s="125" t="s">
        <v>132</v>
      </c>
      <c r="C13" s="126">
        <v>1500</v>
      </c>
      <c r="D13" s="127">
        <f>+D8-SUM(D9:D12)</f>
        <v>32764075</v>
      </c>
      <c r="E13" s="128" t="s">
        <v>86</v>
      </c>
    </row>
    <row r="15" spans="2:187">
      <c r="B15" s="129"/>
    </row>
    <row r="17" spans="2:2">
      <c r="B17" s="123"/>
    </row>
  </sheetData>
  <mergeCells count="1">
    <mergeCell ref="B2:E3"/>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3B07BF-8BEF-4D50-9D1E-6D8D485234BB}">
  <dimension ref="B1:E27"/>
  <sheetViews>
    <sheetView topLeftCell="A15" zoomScale="154" zoomScaleNormal="154" workbookViewId="0">
      <selection activeCell="D24" sqref="D24"/>
    </sheetView>
  </sheetViews>
  <sheetFormatPr baseColWidth="10" defaultColWidth="11.42578125" defaultRowHeight="15.75"/>
  <cols>
    <col min="1" max="1" width="1.7109375" style="65" customWidth="1"/>
    <col min="2" max="2" width="92.42578125" style="65" bestFit="1" customWidth="1"/>
    <col min="3" max="3" width="5.42578125" style="65" bestFit="1" customWidth="1"/>
    <col min="4" max="4" width="15.28515625" style="65" customWidth="1"/>
    <col min="5" max="19" width="4.7109375" style="65" customWidth="1"/>
    <col min="20" max="16384" width="11.42578125" style="65"/>
  </cols>
  <sheetData>
    <row r="1" spans="2:5" ht="16.5" thickBot="1"/>
    <row r="2" spans="2:5">
      <c r="B2" s="450" t="s">
        <v>133</v>
      </c>
      <c r="C2" s="456"/>
      <c r="D2" s="456"/>
      <c r="E2" s="457"/>
    </row>
    <row r="3" spans="2:5" ht="16.5" thickBot="1">
      <c r="B3" s="458"/>
      <c r="C3" s="459"/>
      <c r="D3" s="459"/>
      <c r="E3" s="460"/>
    </row>
    <row r="4" spans="2:5">
      <c r="B4" s="88" t="s">
        <v>134</v>
      </c>
      <c r="C4" s="89">
        <v>1445</v>
      </c>
      <c r="D4" s="117">
        <f>CPTS!F5</f>
        <v>119967619</v>
      </c>
      <c r="E4" s="83" t="s">
        <v>76</v>
      </c>
    </row>
    <row r="5" spans="2:5">
      <c r="B5" s="78" t="s">
        <v>135</v>
      </c>
      <c r="C5" s="89">
        <v>1446</v>
      </c>
      <c r="D5" s="118"/>
      <c r="E5" s="119" t="s">
        <v>88</v>
      </c>
    </row>
    <row r="6" spans="2:5" ht="27.75" customHeight="1">
      <c r="B6" s="78" t="s">
        <v>136</v>
      </c>
      <c r="C6" s="89">
        <v>1374</v>
      </c>
      <c r="D6" s="118"/>
      <c r="E6" s="119" t="s">
        <v>76</v>
      </c>
    </row>
    <row r="7" spans="2:5">
      <c r="B7" s="78" t="s">
        <v>137</v>
      </c>
      <c r="C7" s="130">
        <v>1375</v>
      </c>
      <c r="D7" s="118"/>
      <c r="E7" s="119" t="s">
        <v>76</v>
      </c>
    </row>
    <row r="8" spans="2:5">
      <c r="B8" s="78" t="s">
        <v>138</v>
      </c>
      <c r="C8" s="89">
        <v>1376</v>
      </c>
      <c r="D8" s="118"/>
      <c r="E8" s="119" t="s">
        <v>88</v>
      </c>
    </row>
    <row r="9" spans="2:5">
      <c r="B9" s="78" t="s">
        <v>139</v>
      </c>
      <c r="C9" s="130">
        <v>1705</v>
      </c>
      <c r="D9" s="364">
        <f>'BASE IMPONIBLE'!I45</f>
        <v>28382037.5</v>
      </c>
      <c r="E9" s="119" t="s">
        <v>76</v>
      </c>
    </row>
    <row r="10" spans="2:5">
      <c r="B10" s="78" t="s">
        <v>121</v>
      </c>
      <c r="C10" s="89">
        <v>1706</v>
      </c>
      <c r="D10" s="118"/>
      <c r="E10" s="119" t="s">
        <v>88</v>
      </c>
    </row>
    <row r="11" spans="2:5">
      <c r="B11" s="78" t="s">
        <v>109</v>
      </c>
      <c r="C11" s="89">
        <v>1707</v>
      </c>
      <c r="D11" s="365">
        <f>'BASE IMPONIBLE'!I39</f>
        <v>80032381</v>
      </c>
      <c r="E11" s="119" t="s">
        <v>76</v>
      </c>
    </row>
    <row r="12" spans="2:5">
      <c r="B12" s="131" t="s">
        <v>140</v>
      </c>
      <c r="C12" s="91">
        <v>1377</v>
      </c>
      <c r="D12" s="118"/>
      <c r="E12" s="119" t="s">
        <v>76</v>
      </c>
    </row>
    <row r="13" spans="2:5">
      <c r="B13" s="78" t="s">
        <v>141</v>
      </c>
      <c r="C13" s="91">
        <v>1378</v>
      </c>
      <c r="D13" s="118"/>
      <c r="E13" s="119" t="s">
        <v>88</v>
      </c>
    </row>
    <row r="14" spans="2:5">
      <c r="B14" s="78" t="s">
        <v>142</v>
      </c>
      <c r="C14" s="91">
        <v>1726</v>
      </c>
      <c r="D14" s="118"/>
      <c r="E14" s="119" t="s">
        <v>76</v>
      </c>
    </row>
    <row r="15" spans="2:5">
      <c r="B15" s="78" t="s">
        <v>143</v>
      </c>
      <c r="C15" s="91">
        <v>1591</v>
      </c>
      <c r="D15" s="118"/>
      <c r="E15" s="119" t="s">
        <v>88</v>
      </c>
    </row>
    <row r="16" spans="2:5">
      <c r="B16" s="78" t="s">
        <v>144</v>
      </c>
      <c r="C16" s="91">
        <v>1479</v>
      </c>
      <c r="D16" s="366">
        <f>'BASE IMPONIBLE'!I61</f>
        <v>24000000</v>
      </c>
      <c r="E16" s="119" t="s">
        <v>88</v>
      </c>
    </row>
    <row r="17" spans="2:5">
      <c r="B17" s="78" t="s">
        <v>145</v>
      </c>
      <c r="C17" s="91">
        <v>1708</v>
      </c>
      <c r="D17" s="118"/>
      <c r="E17" s="119" t="s">
        <v>88</v>
      </c>
    </row>
    <row r="18" spans="2:5">
      <c r="B18" s="78" t="s">
        <v>83</v>
      </c>
      <c r="C18" s="91">
        <v>1709</v>
      </c>
      <c r="D18" s="118"/>
      <c r="E18" s="119" t="s">
        <v>88</v>
      </c>
    </row>
    <row r="19" spans="2:5">
      <c r="B19" s="78" t="s">
        <v>146</v>
      </c>
      <c r="C19" s="91">
        <v>1379</v>
      </c>
      <c r="D19" s="118"/>
      <c r="E19" s="119" t="s">
        <v>88</v>
      </c>
    </row>
    <row r="20" spans="2:5">
      <c r="B20" s="78" t="s">
        <v>115</v>
      </c>
      <c r="C20" s="91">
        <v>1710</v>
      </c>
      <c r="D20" s="118">
        <f>'BASE IMPONIBLE'!I43</f>
        <v>4382037.5</v>
      </c>
      <c r="E20" s="119" t="s">
        <v>76</v>
      </c>
    </row>
    <row r="21" spans="2:5">
      <c r="B21" s="78" t="s">
        <v>147</v>
      </c>
      <c r="C21" s="91">
        <v>1711</v>
      </c>
      <c r="D21" s="118"/>
      <c r="E21" s="119" t="s">
        <v>76</v>
      </c>
    </row>
    <row r="22" spans="2:5">
      <c r="B22" s="78" t="s">
        <v>148</v>
      </c>
      <c r="C22" s="91">
        <v>1380</v>
      </c>
      <c r="D22" s="118"/>
      <c r="E22" s="119" t="s">
        <v>76</v>
      </c>
    </row>
    <row r="23" spans="2:5" ht="16.5" thickBot="1">
      <c r="B23" s="80" t="s">
        <v>149</v>
      </c>
      <c r="C23" s="98">
        <v>1381</v>
      </c>
      <c r="D23" s="124"/>
      <c r="E23" s="113" t="s">
        <v>88</v>
      </c>
    </row>
    <row r="24" spans="2:5" ht="16.5" thickBot="1">
      <c r="B24" s="132" t="s">
        <v>150</v>
      </c>
      <c r="C24" s="133">
        <v>1545</v>
      </c>
      <c r="D24" s="134">
        <f>+D4+D9+D11+D14-D16-D17-D19+D20</f>
        <v>208764075</v>
      </c>
      <c r="E24" s="135" t="s">
        <v>86</v>
      </c>
    </row>
    <row r="25" spans="2:5" ht="16.5" thickBot="1">
      <c r="B25" s="132" t="s">
        <v>151</v>
      </c>
      <c r="C25" s="136">
        <v>1546</v>
      </c>
      <c r="D25" s="137"/>
      <c r="E25" s="135" t="s">
        <v>86</v>
      </c>
    </row>
    <row r="27" spans="2:5">
      <c r="B27" s="129"/>
    </row>
  </sheetData>
  <mergeCells count="1">
    <mergeCell ref="B2:E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224C3-AECB-4F8B-9523-3E53D65EEEBF}">
  <dimension ref="B1:Q19"/>
  <sheetViews>
    <sheetView zoomScale="136" zoomScaleNormal="136" workbookViewId="0">
      <selection activeCell="R18" sqref="R18"/>
    </sheetView>
  </sheetViews>
  <sheetFormatPr baseColWidth="10" defaultColWidth="11.42578125" defaultRowHeight="15.75"/>
  <cols>
    <col min="1" max="1" width="1.7109375" style="65" customWidth="1"/>
    <col min="2" max="2" width="55.7109375" style="65" customWidth="1"/>
    <col min="3" max="3" width="8" style="65" customWidth="1"/>
    <col min="4" max="4" width="13.7109375" style="65" customWidth="1"/>
    <col min="5" max="5" width="9.28515625" style="65" customWidth="1"/>
    <col min="6" max="6" width="12.28515625" style="65" customWidth="1"/>
    <col min="7" max="7" width="6.28515625" style="65" customWidth="1"/>
    <col min="8" max="8" width="11.42578125" style="65"/>
    <col min="9" max="9" width="6.28515625" style="65" bestFit="1" customWidth="1"/>
    <col min="10" max="10" width="10.7109375" style="65" customWidth="1"/>
    <col min="11" max="11" width="6.28515625" style="65" bestFit="1" customWidth="1"/>
    <col min="12" max="12" width="11.7109375" style="65" customWidth="1"/>
    <col min="13" max="13" width="6.28515625" style="65" bestFit="1" customWidth="1"/>
    <col min="14" max="14" width="10.42578125" style="65" customWidth="1"/>
    <col min="15" max="15" width="11.42578125" style="65"/>
    <col min="16" max="16" width="10.28515625" style="65" customWidth="1"/>
    <col min="17" max="17" width="5.28515625" style="65" customWidth="1"/>
    <col min="18" max="16384" width="11.42578125" style="65"/>
  </cols>
  <sheetData>
    <row r="1" spans="2:17" ht="16.5" thickBot="1"/>
    <row r="2" spans="2:17" ht="16.5" thickBot="1">
      <c r="B2" s="461" t="s">
        <v>152</v>
      </c>
      <c r="C2" s="463" t="s">
        <v>37</v>
      </c>
      <c r="D2" s="464"/>
      <c r="E2" s="469" t="s">
        <v>38</v>
      </c>
      <c r="F2" s="470"/>
      <c r="G2" s="470"/>
      <c r="H2" s="470"/>
      <c r="I2" s="470"/>
      <c r="J2" s="470"/>
      <c r="K2" s="470"/>
      <c r="L2" s="470"/>
      <c r="M2" s="470"/>
      <c r="N2" s="470"/>
      <c r="O2" s="471" t="s">
        <v>44</v>
      </c>
      <c r="P2" s="472"/>
      <c r="Q2" s="138"/>
    </row>
    <row r="3" spans="2:17" ht="16.5" thickBot="1">
      <c r="B3" s="462"/>
      <c r="C3" s="465"/>
      <c r="D3" s="466"/>
      <c r="E3" s="477" t="s">
        <v>153</v>
      </c>
      <c r="F3" s="478"/>
      <c r="G3" s="478"/>
      <c r="H3" s="478"/>
      <c r="I3" s="478"/>
      <c r="J3" s="478"/>
      <c r="K3" s="471" t="s">
        <v>154</v>
      </c>
      <c r="L3" s="472"/>
      <c r="M3" s="471" t="s">
        <v>155</v>
      </c>
      <c r="N3" s="472"/>
      <c r="O3" s="473"/>
      <c r="P3" s="474"/>
      <c r="Q3" s="139"/>
    </row>
    <row r="4" spans="2:17" ht="16.5" thickBot="1">
      <c r="B4" s="462"/>
      <c r="C4" s="467"/>
      <c r="D4" s="468"/>
      <c r="E4" s="479" t="s">
        <v>156</v>
      </c>
      <c r="F4" s="480"/>
      <c r="G4" s="477" t="s">
        <v>157</v>
      </c>
      <c r="H4" s="478"/>
      <c r="I4" s="477" t="s">
        <v>158</v>
      </c>
      <c r="J4" s="478"/>
      <c r="K4" s="473"/>
      <c r="L4" s="474"/>
      <c r="M4" s="475"/>
      <c r="N4" s="476"/>
      <c r="O4" s="475"/>
      <c r="P4" s="476"/>
      <c r="Q4" s="140"/>
    </row>
    <row r="5" spans="2:17">
      <c r="B5" s="141" t="s">
        <v>159</v>
      </c>
      <c r="C5" s="142">
        <v>1451</v>
      </c>
      <c r="D5" s="143">
        <v>0</v>
      </c>
      <c r="E5" s="144">
        <v>1452</v>
      </c>
      <c r="F5" s="143"/>
      <c r="G5" s="144">
        <v>1752</v>
      </c>
      <c r="H5" s="143"/>
      <c r="I5" s="145">
        <v>1753</v>
      </c>
      <c r="J5" s="143"/>
      <c r="K5" s="144">
        <v>1453</v>
      </c>
      <c r="L5" s="146"/>
      <c r="M5" s="147">
        <v>1454</v>
      </c>
      <c r="N5" s="146">
        <v>0</v>
      </c>
      <c r="O5" s="147">
        <v>1382</v>
      </c>
      <c r="P5" s="148">
        <v>0</v>
      </c>
      <c r="Q5" s="109" t="s">
        <v>76</v>
      </c>
    </row>
    <row r="6" spans="2:17">
      <c r="B6" s="141" t="s">
        <v>160</v>
      </c>
      <c r="C6" s="149"/>
      <c r="D6" s="150"/>
      <c r="E6" s="151">
        <v>1589</v>
      </c>
      <c r="F6" s="152"/>
      <c r="G6" s="153"/>
      <c r="H6" s="150"/>
      <c r="I6" s="154"/>
      <c r="J6" s="150"/>
      <c r="K6" s="151">
        <v>1455</v>
      </c>
      <c r="L6" s="155"/>
      <c r="M6" s="151">
        <v>1456</v>
      </c>
      <c r="N6" s="155"/>
      <c r="O6" s="156"/>
      <c r="P6" s="157"/>
      <c r="Q6" s="76" t="s">
        <v>88</v>
      </c>
    </row>
    <row r="7" spans="2:17">
      <c r="B7" s="141" t="s">
        <v>161</v>
      </c>
      <c r="C7" s="158">
        <v>1457</v>
      </c>
      <c r="D7" s="152"/>
      <c r="E7" s="153"/>
      <c r="F7" s="150"/>
      <c r="G7" s="151">
        <v>1458</v>
      </c>
      <c r="H7" s="152"/>
      <c r="I7" s="154"/>
      <c r="J7" s="150"/>
      <c r="K7" s="153"/>
      <c r="L7" s="157"/>
      <c r="M7" s="153"/>
      <c r="N7" s="157"/>
      <c r="O7" s="159">
        <v>1383</v>
      </c>
      <c r="P7" s="155"/>
      <c r="Q7" s="76" t="s">
        <v>88</v>
      </c>
    </row>
    <row r="8" spans="2:17">
      <c r="B8" s="141" t="s">
        <v>162</v>
      </c>
      <c r="C8" s="158">
        <v>1392</v>
      </c>
      <c r="D8" s="155"/>
      <c r="E8" s="151">
        <v>1393</v>
      </c>
      <c r="F8" s="152"/>
      <c r="G8" s="151">
        <v>1755</v>
      </c>
      <c r="H8" s="152"/>
      <c r="I8" s="151">
        <v>1756</v>
      </c>
      <c r="J8" s="152"/>
      <c r="K8" s="151">
        <v>1394</v>
      </c>
      <c r="L8" s="155"/>
      <c r="M8" s="151">
        <v>1395</v>
      </c>
      <c r="N8" s="155"/>
      <c r="O8" s="159">
        <v>1384</v>
      </c>
      <c r="P8" s="155"/>
      <c r="Q8" s="76" t="s">
        <v>76</v>
      </c>
    </row>
    <row r="9" spans="2:17">
      <c r="B9" s="141" t="s">
        <v>163</v>
      </c>
      <c r="C9" s="158">
        <v>1396</v>
      </c>
      <c r="D9" s="155"/>
      <c r="E9" s="151">
        <v>1397</v>
      </c>
      <c r="F9" s="152"/>
      <c r="G9" s="151">
        <v>1757</v>
      </c>
      <c r="H9" s="152"/>
      <c r="I9" s="151">
        <v>1758</v>
      </c>
      <c r="J9" s="152"/>
      <c r="K9" s="151">
        <v>1398</v>
      </c>
      <c r="L9" s="155"/>
      <c r="M9" s="151">
        <v>1399</v>
      </c>
      <c r="N9" s="155"/>
      <c r="O9" s="159">
        <v>1385</v>
      </c>
      <c r="P9" s="155"/>
      <c r="Q9" s="76" t="s">
        <v>88</v>
      </c>
    </row>
    <row r="10" spans="2:17">
      <c r="B10" s="141" t="s">
        <v>164</v>
      </c>
      <c r="C10" s="158">
        <v>1459</v>
      </c>
      <c r="D10" s="155">
        <v>0</v>
      </c>
      <c r="E10" s="151">
        <v>1460</v>
      </c>
      <c r="F10" s="152"/>
      <c r="G10" s="151">
        <v>1759</v>
      </c>
      <c r="H10" s="152"/>
      <c r="I10" s="151">
        <v>1760</v>
      </c>
      <c r="J10" s="152"/>
      <c r="K10" s="151">
        <v>1461</v>
      </c>
      <c r="L10" s="155"/>
      <c r="M10" s="151">
        <v>1462</v>
      </c>
      <c r="N10" s="155"/>
      <c r="O10" s="159">
        <v>1386</v>
      </c>
      <c r="P10" s="155"/>
      <c r="Q10" s="76" t="s">
        <v>88</v>
      </c>
    </row>
    <row r="11" spans="2:17">
      <c r="B11" s="141" t="s">
        <v>165</v>
      </c>
      <c r="C11" s="158">
        <v>1463</v>
      </c>
      <c r="D11" s="155">
        <f>'R 18'!D13</f>
        <v>32764075</v>
      </c>
      <c r="E11" s="151">
        <v>1464</v>
      </c>
      <c r="F11" s="152"/>
      <c r="G11" s="151">
        <v>1761</v>
      </c>
      <c r="H11" s="152"/>
      <c r="I11" s="151">
        <v>1762</v>
      </c>
      <c r="J11" s="152"/>
      <c r="K11" s="151">
        <v>1465</v>
      </c>
      <c r="L11" s="155"/>
      <c r="M11" s="151">
        <v>1466</v>
      </c>
      <c r="N11" s="155"/>
      <c r="O11" s="156"/>
      <c r="P11" s="157"/>
      <c r="Q11" s="76" t="s">
        <v>76</v>
      </c>
    </row>
    <row r="12" spans="2:17">
      <c r="B12" s="141" t="s">
        <v>166</v>
      </c>
      <c r="C12" s="158">
        <v>1467</v>
      </c>
      <c r="D12" s="155"/>
      <c r="E12" s="151">
        <v>1468</v>
      </c>
      <c r="F12" s="152"/>
      <c r="G12" s="151">
        <v>1763</v>
      </c>
      <c r="H12" s="152"/>
      <c r="I12" s="151">
        <v>1764</v>
      </c>
      <c r="J12" s="152"/>
      <c r="K12" s="151">
        <v>1469</v>
      </c>
      <c r="L12" s="155"/>
      <c r="M12" s="151">
        <v>1470</v>
      </c>
      <c r="N12" s="155">
        <v>0</v>
      </c>
      <c r="O12" s="159">
        <v>1387</v>
      </c>
      <c r="P12" s="155">
        <v>0</v>
      </c>
      <c r="Q12" s="76" t="s">
        <v>76</v>
      </c>
    </row>
    <row r="13" spans="2:17">
      <c r="B13" s="141" t="s">
        <v>167</v>
      </c>
      <c r="C13" s="158">
        <v>1471</v>
      </c>
      <c r="D13" s="155"/>
      <c r="E13" s="151">
        <v>1472</v>
      </c>
      <c r="F13" s="152"/>
      <c r="G13" s="151">
        <v>1765</v>
      </c>
      <c r="H13" s="152"/>
      <c r="I13" s="151">
        <v>1766</v>
      </c>
      <c r="J13" s="152"/>
      <c r="K13" s="151">
        <v>1473</v>
      </c>
      <c r="L13" s="155"/>
      <c r="M13" s="151">
        <v>1474</v>
      </c>
      <c r="N13" s="155"/>
      <c r="O13" s="159">
        <v>1388</v>
      </c>
      <c r="P13" s="155"/>
      <c r="Q13" s="76" t="s">
        <v>88</v>
      </c>
    </row>
    <row r="14" spans="2:17">
      <c r="B14" s="141" t="s">
        <v>168</v>
      </c>
      <c r="C14" s="158">
        <v>1475</v>
      </c>
      <c r="D14" s="155">
        <f>'R 19'!D16</f>
        <v>24000000</v>
      </c>
      <c r="E14" s="151">
        <v>1476</v>
      </c>
      <c r="F14" s="152">
        <f>-[1]RTRE!H19</f>
        <v>0</v>
      </c>
      <c r="G14" s="151">
        <v>1767</v>
      </c>
      <c r="H14" s="152"/>
      <c r="I14" s="151">
        <v>1768</v>
      </c>
      <c r="J14" s="152"/>
      <c r="K14" s="151">
        <v>1477</v>
      </c>
      <c r="L14" s="155"/>
      <c r="M14" s="151">
        <v>1478</v>
      </c>
      <c r="N14" s="155"/>
      <c r="O14" s="159">
        <v>1389</v>
      </c>
      <c r="P14" s="155"/>
      <c r="Q14" s="76" t="s">
        <v>88</v>
      </c>
    </row>
    <row r="15" spans="2:17" ht="25.5">
      <c r="B15" s="141" t="s">
        <v>169</v>
      </c>
      <c r="C15" s="158">
        <v>1480</v>
      </c>
      <c r="D15" s="155"/>
      <c r="E15" s="151">
        <v>1481</v>
      </c>
      <c r="F15" s="152"/>
      <c r="G15" s="151">
        <v>1769</v>
      </c>
      <c r="H15" s="152"/>
      <c r="I15" s="151">
        <v>1770</v>
      </c>
      <c r="J15" s="152"/>
      <c r="K15" s="151">
        <v>1482</v>
      </c>
      <c r="L15" s="155"/>
      <c r="M15" s="151">
        <v>1483</v>
      </c>
      <c r="N15" s="155"/>
      <c r="O15" s="159">
        <v>1390</v>
      </c>
      <c r="P15" s="155"/>
      <c r="Q15" s="76" t="s">
        <v>88</v>
      </c>
    </row>
    <row r="16" spans="2:17">
      <c r="B16" s="141" t="s">
        <v>170</v>
      </c>
      <c r="C16" s="158">
        <v>1484</v>
      </c>
      <c r="D16" s="155">
        <f>+D5-D10+D11-D14</f>
        <v>8764075</v>
      </c>
      <c r="E16" s="151">
        <v>1485</v>
      </c>
      <c r="F16" s="160">
        <f>+F5-F10+F11-F14</f>
        <v>0</v>
      </c>
      <c r="G16" s="151">
        <v>1771</v>
      </c>
      <c r="H16" s="152"/>
      <c r="I16" s="151">
        <v>1772</v>
      </c>
      <c r="J16" s="152"/>
      <c r="K16" s="151">
        <v>1486</v>
      </c>
      <c r="L16" s="155"/>
      <c r="M16" s="151">
        <v>1487</v>
      </c>
      <c r="N16" s="155">
        <f>+N5-N6+N8-N9-N10+N11+N12-N13-N14-N15</f>
        <v>0</v>
      </c>
      <c r="O16" s="159">
        <v>1391</v>
      </c>
      <c r="P16" s="155">
        <f>+P5-P7+P8-P9-P10+P12-P13-P14-P15</f>
        <v>0</v>
      </c>
      <c r="Q16" s="76" t="s">
        <v>86</v>
      </c>
    </row>
    <row r="17" spans="2:17" ht="16.5" thickBot="1">
      <c r="B17" s="161" t="s">
        <v>171</v>
      </c>
      <c r="C17" s="162"/>
      <c r="D17" s="162"/>
      <c r="E17" s="163">
        <v>1489</v>
      </c>
      <c r="F17" s="164"/>
      <c r="G17" s="165"/>
      <c r="H17" s="166"/>
      <c r="I17" s="165"/>
      <c r="J17" s="166"/>
      <c r="K17" s="167">
        <v>1490</v>
      </c>
      <c r="L17" s="168"/>
      <c r="M17" s="163">
        <v>1491</v>
      </c>
      <c r="N17" s="168"/>
      <c r="O17" s="169"/>
      <c r="P17" s="170"/>
      <c r="Q17" s="171" t="s">
        <v>86</v>
      </c>
    </row>
    <row r="19" spans="2:17">
      <c r="B19" s="129"/>
    </row>
  </sheetData>
  <mergeCells count="10">
    <mergeCell ref="B2:B4"/>
    <mergeCell ref="C2:D4"/>
    <mergeCell ref="E2:N2"/>
    <mergeCell ref="O2:P4"/>
    <mergeCell ref="E3:J3"/>
    <mergeCell ref="K3:L4"/>
    <mergeCell ref="M3:N4"/>
    <mergeCell ref="E4:F4"/>
    <mergeCell ref="G4:H4"/>
    <mergeCell ref="I4:J4"/>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2</vt:i4>
      </vt:variant>
    </vt:vector>
  </HeadingPairs>
  <TitlesOfParts>
    <vt:vector size="16" baseType="lpstr">
      <vt:lpstr>BASE IMPONIBLE</vt:lpstr>
      <vt:lpstr>Balance</vt:lpstr>
      <vt:lpstr>RTRE</vt:lpstr>
      <vt:lpstr>CPTS</vt:lpstr>
      <vt:lpstr>RAI</vt:lpstr>
      <vt:lpstr>R 17</vt:lpstr>
      <vt:lpstr>R 18</vt:lpstr>
      <vt:lpstr>R 19</vt:lpstr>
      <vt:lpstr>R 20</vt:lpstr>
      <vt:lpstr>R 21</vt:lpstr>
      <vt:lpstr>DATOS DJ</vt:lpstr>
      <vt:lpstr>DJ 1948</vt:lpstr>
      <vt:lpstr>CERTIF</vt:lpstr>
      <vt:lpstr>Certif SII</vt:lpstr>
      <vt:lpstr>Balance!Área_de_impresión</vt:lpstr>
      <vt:lpstr>'BASE IMPONIBLE'!Área_de_impresión</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Leonel</dc:creator>
  <cp:lastModifiedBy>LEONEL ANDRES SOTO HERRERA</cp:lastModifiedBy>
  <cp:lastPrinted>2022-05-13T19:25:12Z</cp:lastPrinted>
  <dcterms:created xsi:type="dcterms:W3CDTF">2017-09-05T14:13:14Z</dcterms:created>
  <dcterms:modified xsi:type="dcterms:W3CDTF">2023-11-14T00:44:52Z</dcterms:modified>
</cp:coreProperties>
</file>