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7c0263d7f32ca92/Trabajo/DOCENCIA/"/>
    </mc:Choice>
  </mc:AlternateContent>
  <xr:revisionPtr revIDLastSave="225" documentId="8_{B1567F90-EE1E-4C98-84CC-8EFD94668438}" xr6:coauthVersionLast="47" xr6:coauthVersionMax="47" xr10:uidLastSave="{72529636-38C0-42FC-A64F-E5C172CFAB61}"/>
  <bookViews>
    <workbookView xWindow="-120" yWindow="-120" windowWidth="29040" windowHeight="15840" activeTab="2" xr2:uid="{34C44406-89AE-4790-9D58-3CF6B770823F}"/>
  </bookViews>
  <sheets>
    <sheet name="AT-2021" sheetId="3" r:id="rId1"/>
    <sheet name="AT-2022" sheetId="4" r:id="rId2"/>
    <sheet name="AT-2023" sheetId="5" r:id="rId3"/>
    <sheet name="AT-2024" sheetId="6" r:id="rId4"/>
    <sheet name="Hoja2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4" l="1"/>
  <c r="E17" i="4"/>
  <c r="E16" i="4"/>
  <c r="D15" i="4"/>
  <c r="D14" i="4"/>
  <c r="D16" i="4"/>
  <c r="E14" i="5"/>
  <c r="E17" i="3" l="1"/>
  <c r="E16" i="3"/>
  <c r="E15" i="3"/>
  <c r="E14" i="3"/>
  <c r="D16" i="3"/>
  <c r="D15" i="3"/>
  <c r="E14" i="6"/>
  <c r="E16" i="6" s="1"/>
  <c r="E17" i="6" s="1"/>
  <c r="D14" i="6"/>
  <c r="D16" i="6" s="1"/>
  <c r="E12" i="6"/>
  <c r="E11" i="6"/>
  <c r="D11" i="6"/>
  <c r="E16" i="5"/>
  <c r="E11" i="5"/>
  <c r="E17" i="5" s="1"/>
  <c r="D11" i="5"/>
  <c r="D12" i="5" s="1"/>
  <c r="D14" i="5" s="1"/>
  <c r="D16" i="5" s="1"/>
  <c r="E12" i="4"/>
  <c r="E11" i="4"/>
  <c r="D11" i="4"/>
  <c r="E12" i="5" l="1"/>
  <c r="D17" i="5"/>
  <c r="E15" i="6"/>
  <c r="D12" i="6"/>
  <c r="D15" i="5"/>
  <c r="E15" i="5"/>
  <c r="E15" i="4"/>
  <c r="D12" i="4"/>
  <c r="D17" i="6" l="1"/>
  <c r="D15" i="6"/>
  <c r="D17" i="4"/>
  <c r="E11" i="3" l="1"/>
  <c r="D11" i="3"/>
  <c r="E17" i="2"/>
  <c r="E16" i="2"/>
  <c r="E15" i="2"/>
  <c r="E14" i="2"/>
  <c r="E12" i="2"/>
  <c r="E11" i="2"/>
  <c r="D17" i="2"/>
  <c r="D16" i="2"/>
  <c r="D15" i="2"/>
  <c r="D14" i="2"/>
  <c r="D12" i="2"/>
  <c r="D11" i="2"/>
  <c r="E12" i="3" l="1"/>
  <c r="D12" i="3"/>
  <c r="D14" i="3" s="1"/>
  <c r="D17" i="3" l="1"/>
</calcChain>
</file>

<file path=xl/sharedStrings.xml><?xml version="1.0" encoding="utf-8"?>
<sst xmlns="http://schemas.openxmlformats.org/spreadsheetml/2006/main" count="72" uniqueCount="27">
  <si>
    <t>Pérdida Mayor</t>
  </si>
  <si>
    <t>Pérdida Menor</t>
  </si>
  <si>
    <t>Detalle</t>
  </si>
  <si>
    <t>Pérdida Tributaria determinada al 31.12.2020 (A)</t>
  </si>
  <si>
    <t>Dividendos afectos a IGC/IA con crédito 27%</t>
  </si>
  <si>
    <t xml:space="preserve">Incremento por crédito por IDPC </t>
  </si>
  <si>
    <t>Total utilidades recibidas (B)</t>
  </si>
  <si>
    <t>Absorción (90% del menor entre A y B)</t>
  </si>
  <si>
    <t xml:space="preserve">Resultado despues de absorción </t>
  </si>
  <si>
    <t>Pago Provisional por Utilidades Absorvidas</t>
  </si>
  <si>
    <t xml:space="preserve">Crédito no absorbido </t>
  </si>
  <si>
    <t xml:space="preserve">REGIMEN 14 A SEMI INTEGRADO </t>
  </si>
  <si>
    <t>AT-2022</t>
  </si>
  <si>
    <t>AT-2021</t>
  </si>
  <si>
    <t>AT-2023</t>
  </si>
  <si>
    <t>AT-2024</t>
  </si>
  <si>
    <t>A</t>
  </si>
  <si>
    <t>B</t>
  </si>
  <si>
    <t>Absorción (80% del menor entre A y B)</t>
  </si>
  <si>
    <t>Absorción (70% del menor entre A y B)</t>
  </si>
  <si>
    <t>Absorción (50% del menor entre A y B)</t>
  </si>
  <si>
    <t>Pérdida Tributaria determinada al 31.12.2021 (A)</t>
  </si>
  <si>
    <t>Pérdida Tributaria determinada al 31.12.2022 (A)</t>
  </si>
  <si>
    <t xml:space="preserve">LEONEL SOTO HERRERA </t>
  </si>
  <si>
    <t>ASESOR CONTABLE Y TRIBUTARIO</t>
  </si>
  <si>
    <t>CEL: 995984291</t>
  </si>
  <si>
    <t>leonelmagister@outlook.com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</si>
</sst>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2" formatCode="_ &quot;$&quot;* #,##0_ ;_ &quot;$&quot;* \-#,##0_ ;_ &quot;$&quot;* &quot;-&quot;_ ;_ @_ 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New Roman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1" fillId="0" borderId="0" xfId="0" applyFont="1"/>
    <xf numFmtId="0" fontId="0" fillId="0" borderId="0" xfId="0" applyAlignment="1">
      <alignment horizontal="center"/>
    </xf>
    <xf numFmtId="42" fontId="1" fillId="0" borderId="10" xfId="0" applyNumberFormat="1" applyFont="1" applyBorder="1"/>
    <xf numFmtId="42" fontId="0" fillId="0" borderId="11" xfId="0" applyNumberFormat="1" applyBorder="1"/>
    <xf numFmtId="42" fontId="1" fillId="0" borderId="11" xfId="0" applyNumberFormat="1" applyFont="1" applyBorder="1"/>
    <xf numFmtId="42" fontId="0" fillId="0" borderId="12" xfId="0" applyNumberFormat="1" applyBorder="1"/>
    <xf numFmtId="42" fontId="0" fillId="0" borderId="10" xfId="0" applyNumberForma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4" xfId="0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  <xf numFmtId="42" fontId="2" fillId="0" borderId="11" xfId="0" applyNumberFormat="1" applyFont="1" applyBorder="1"/>
    <xf numFmtId="0" fontId="0" fillId="2" borderId="7" xfId="0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42" fontId="0" fillId="0" borderId="7" xfId="0" applyNumberFormat="1" applyBorder="1"/>
    <xf numFmtId="0" fontId="1" fillId="0" borderId="0" xfId="0" applyFont="1" applyAlignment="1">
      <alignment horizontal="right"/>
    </xf>
    <xf numFmtId="0" fontId="1" fillId="0" borderId="8" xfId="0" applyFont="1" applyBorder="1"/>
    <xf numFmtId="0" fontId="1" fillId="0" borderId="9" xfId="0" applyFont="1" applyBorder="1"/>
    <xf numFmtId="42" fontId="1" fillId="0" borderId="7" xfId="0" applyNumberFormat="1" applyFont="1" applyBorder="1"/>
    <xf numFmtId="0" fontId="0" fillId="0" borderId="0" xfId="0" applyAlignment="1">
      <alignment horizontal="right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0" borderId="0" xfId="0" applyFont="1"/>
    <xf numFmtId="3" fontId="4" fillId="0" borderId="0" xfId="0" applyNumberFormat="1" applyFont="1"/>
    <xf numFmtId="0" fontId="5" fillId="0" borderId="0" xfId="0" applyFont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243664</xdr:colOff>
      <xdr:row>11</xdr:row>
      <xdr:rowOff>155057</xdr:rowOff>
    </xdr:from>
    <xdr:to>
      <xdr:col>7</xdr:col>
      <xdr:colOff>27476</xdr:colOff>
      <xdr:row>17</xdr:row>
      <xdr:rowOff>128220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D4DC5F69-4145-4AB6-907A-721C1A8AB62B}"/>
            </a:ext>
          </a:extLst>
        </xdr:cNvPr>
        <xdr:cNvSpPr txBox="1"/>
      </xdr:nvSpPr>
      <xdr:spPr>
        <a:xfrm>
          <a:off x="5638111" y="2449300"/>
          <a:ext cx="1304149" cy="11271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000"/>
            <a:t>En este recuadro clave, debo escoger entre menor,</a:t>
          </a:r>
          <a:r>
            <a:rPr lang="es-CL" sz="1000" baseline="0"/>
            <a:t> Dividendos o Perdida y este por el 90%</a:t>
          </a:r>
          <a:endParaRPr lang="es-CL" sz="1000"/>
        </a:p>
      </xdr:txBody>
    </xdr:sp>
    <xdr:clientData/>
  </xdr:twoCellAnchor>
  <xdr:twoCellAnchor>
    <xdr:from>
      <xdr:col>5</xdr:col>
      <xdr:colOff>41214</xdr:colOff>
      <xdr:row>13</xdr:row>
      <xdr:rowOff>132801</xdr:rowOff>
    </xdr:from>
    <xdr:to>
      <xdr:col>5</xdr:col>
      <xdr:colOff>243664</xdr:colOff>
      <xdr:row>14</xdr:row>
      <xdr:rowOff>141639</xdr:rowOff>
    </xdr:to>
    <xdr:cxnSp macro="">
      <xdr:nvCxnSpPr>
        <xdr:cNvPr id="4" name="Conector recto 3">
          <a:extLst>
            <a:ext uri="{FF2B5EF4-FFF2-40B4-BE49-F238E27FC236}">
              <a16:creationId xmlns:a16="http://schemas.microsoft.com/office/drawing/2014/main" id="{68D83A4C-8E7D-44AD-A6DC-5D6F2F094F9B}"/>
            </a:ext>
          </a:extLst>
        </xdr:cNvPr>
        <xdr:cNvCxnSpPr>
          <a:endCxn id="2" idx="1"/>
        </xdr:cNvCxnSpPr>
      </xdr:nvCxnSpPr>
      <xdr:spPr>
        <a:xfrm>
          <a:off x="5435661" y="2811707"/>
          <a:ext cx="202450" cy="20117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243664</xdr:colOff>
      <xdr:row>11</xdr:row>
      <xdr:rowOff>155058</xdr:rowOff>
    </xdr:from>
    <xdr:to>
      <xdr:col>7</xdr:col>
      <xdr:colOff>32055</xdr:colOff>
      <xdr:row>16</xdr:row>
      <xdr:rowOff>187753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0E8080C-C368-47E3-AC97-E63E1ADD646A}"/>
            </a:ext>
          </a:extLst>
        </xdr:cNvPr>
        <xdr:cNvSpPr txBox="1"/>
      </xdr:nvSpPr>
      <xdr:spPr>
        <a:xfrm>
          <a:off x="5638111" y="2449301"/>
          <a:ext cx="1308728" cy="99435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000"/>
            <a:t>En este recuadro clave, debo escoger entre menor,</a:t>
          </a:r>
          <a:r>
            <a:rPr lang="es-CL" sz="1000" baseline="0"/>
            <a:t> Dividendos o Perdida y este por el 80%</a:t>
          </a:r>
          <a:endParaRPr lang="es-CL" sz="1000"/>
        </a:p>
      </xdr:txBody>
    </xdr:sp>
    <xdr:clientData/>
  </xdr:twoCellAnchor>
  <xdr:twoCellAnchor>
    <xdr:from>
      <xdr:col>5</xdr:col>
      <xdr:colOff>16614</xdr:colOff>
      <xdr:row>14</xdr:row>
      <xdr:rowOff>75240</xdr:rowOff>
    </xdr:from>
    <xdr:to>
      <xdr:col>5</xdr:col>
      <xdr:colOff>243664</xdr:colOff>
      <xdr:row>14</xdr:row>
      <xdr:rowOff>121833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03E2713E-22B0-44EC-909C-07BE7A518684}"/>
            </a:ext>
          </a:extLst>
        </xdr:cNvPr>
        <xdr:cNvCxnSpPr>
          <a:endCxn id="2" idx="1"/>
        </xdr:cNvCxnSpPr>
      </xdr:nvCxnSpPr>
      <xdr:spPr>
        <a:xfrm flipV="1">
          <a:off x="5411061" y="2946478"/>
          <a:ext cx="227050" cy="4659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404034</xdr:colOff>
      <xdr:row>6</xdr:row>
      <xdr:rowOff>121040</xdr:rowOff>
    </xdr:from>
    <xdr:to>
      <xdr:col>7</xdr:col>
      <xdr:colOff>156077</xdr:colOff>
      <xdr:row>10</xdr:row>
      <xdr:rowOff>97534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707EAE55-8136-4D71-8CDC-70D97320048B}"/>
            </a:ext>
          </a:extLst>
        </xdr:cNvPr>
        <xdr:cNvSpPr txBox="1"/>
      </xdr:nvSpPr>
      <xdr:spPr>
        <a:xfrm>
          <a:off x="5793435" y="1258208"/>
          <a:ext cx="1277986" cy="9144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000"/>
            <a:t>En este recuadro clave, debo escoger entre menor,</a:t>
          </a:r>
          <a:r>
            <a:rPr lang="es-CL" sz="1000" baseline="0"/>
            <a:t> Dividendos o Perdida y este por el 70%</a:t>
          </a:r>
          <a:endParaRPr lang="es-CL" sz="1000"/>
        </a:p>
      </xdr:txBody>
    </xdr:sp>
    <xdr:clientData/>
  </xdr:twoCellAnchor>
  <xdr:twoCellAnchor>
    <xdr:from>
      <xdr:col>5</xdr:col>
      <xdr:colOff>14579</xdr:colOff>
      <xdr:row>8</xdr:row>
      <xdr:rowOff>19383</xdr:rowOff>
    </xdr:from>
    <xdr:to>
      <xdr:col>5</xdr:col>
      <xdr:colOff>404034</xdr:colOff>
      <xdr:row>12</xdr:row>
      <xdr:rowOff>184669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61B8BBB8-E2ED-4932-BE63-B09BE4DC7BAC}"/>
            </a:ext>
          </a:extLst>
        </xdr:cNvPr>
        <xdr:cNvCxnSpPr>
          <a:endCxn id="2" idx="1"/>
        </xdr:cNvCxnSpPr>
      </xdr:nvCxnSpPr>
      <xdr:spPr>
        <a:xfrm flipV="1">
          <a:off x="5403980" y="1715416"/>
          <a:ext cx="389455" cy="92339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427650</xdr:colOff>
      <xdr:row>11</xdr:row>
      <xdr:rowOff>116633</xdr:rowOff>
    </xdr:from>
    <xdr:to>
      <xdr:col>7</xdr:col>
      <xdr:colOff>179693</xdr:colOff>
      <xdr:row>16</xdr:row>
      <xdr:rowOff>83407</xdr:rowOff>
    </xdr:to>
    <xdr:sp macro="" textlink="">
      <xdr:nvSpPr>
        <xdr:cNvPr id="8" name="CuadroTexto 7">
          <a:extLst>
            <a:ext uri="{FF2B5EF4-FFF2-40B4-BE49-F238E27FC236}">
              <a16:creationId xmlns:a16="http://schemas.microsoft.com/office/drawing/2014/main" id="{711444A1-87A4-4823-A686-A24F12CCF963}"/>
            </a:ext>
          </a:extLst>
        </xdr:cNvPr>
        <xdr:cNvSpPr txBox="1"/>
      </xdr:nvSpPr>
      <xdr:spPr>
        <a:xfrm>
          <a:off x="5817051" y="2381250"/>
          <a:ext cx="1277986" cy="9144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000"/>
            <a:t>El</a:t>
          </a:r>
          <a:r>
            <a:rPr lang="es-CL" sz="1000" baseline="0"/>
            <a:t> saldo de credito, no se pierde, queda disponible en la columna SAC, del RRE para su uso.</a:t>
          </a:r>
          <a:endParaRPr lang="es-CL" sz="1000"/>
        </a:p>
      </xdr:txBody>
    </xdr:sp>
    <xdr:clientData/>
  </xdr:twoCellAnchor>
  <xdr:twoCellAnchor>
    <xdr:from>
      <xdr:col>5</xdr:col>
      <xdr:colOff>9719</xdr:colOff>
      <xdr:row>14</xdr:row>
      <xdr:rowOff>5256</xdr:rowOff>
    </xdr:from>
    <xdr:to>
      <xdr:col>5</xdr:col>
      <xdr:colOff>427650</xdr:colOff>
      <xdr:row>16</xdr:row>
      <xdr:rowOff>97194</xdr:rowOff>
    </xdr:to>
    <xdr:cxnSp macro="">
      <xdr:nvCxnSpPr>
        <xdr:cNvPr id="9" name="Conector recto 8">
          <a:extLst>
            <a:ext uri="{FF2B5EF4-FFF2-40B4-BE49-F238E27FC236}">
              <a16:creationId xmlns:a16="http://schemas.microsoft.com/office/drawing/2014/main" id="{B79D4677-383E-4A87-9414-D9A0171E3BC3}"/>
            </a:ext>
          </a:extLst>
        </xdr:cNvPr>
        <xdr:cNvCxnSpPr>
          <a:endCxn id="8" idx="1"/>
        </xdr:cNvCxnSpPr>
      </xdr:nvCxnSpPr>
      <xdr:spPr>
        <a:xfrm flipV="1">
          <a:off x="5399120" y="2838458"/>
          <a:ext cx="417931" cy="47099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75898</xdr:colOff>
      <xdr:row>19</xdr:row>
      <xdr:rowOff>148828</xdr:rowOff>
    </xdr:from>
    <xdr:to>
      <xdr:col>2</xdr:col>
      <xdr:colOff>746008</xdr:colOff>
      <xdr:row>24</xdr:row>
      <xdr:rowOff>25985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A093A1A0-DB9E-48DE-8279-44B2C8A766B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15210"/>
        <a:stretch/>
      </xdr:blipFill>
      <xdr:spPr>
        <a:xfrm>
          <a:off x="522382" y="3946922"/>
          <a:ext cx="2700126" cy="82965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243664</xdr:colOff>
      <xdr:row>11</xdr:row>
      <xdr:rowOff>155057</xdr:rowOff>
    </xdr:from>
    <xdr:to>
      <xdr:col>7</xdr:col>
      <xdr:colOff>100263</xdr:colOff>
      <xdr:row>17</xdr:row>
      <xdr:rowOff>15038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7D31341-850A-4302-B333-E268C08C346B}"/>
            </a:ext>
          </a:extLst>
        </xdr:cNvPr>
        <xdr:cNvSpPr txBox="1"/>
      </xdr:nvSpPr>
      <xdr:spPr>
        <a:xfrm>
          <a:off x="5632809" y="2431031"/>
          <a:ext cx="1380599" cy="10029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000"/>
            <a:t>En este recuadro clave, debo escoger entre menor,</a:t>
          </a:r>
          <a:r>
            <a:rPr lang="es-CL" sz="1000" baseline="0"/>
            <a:t> Dividendos o Perdida y este por el 50%</a:t>
          </a:r>
          <a:endParaRPr lang="es-CL" sz="1000"/>
        </a:p>
      </xdr:txBody>
    </xdr:sp>
    <xdr:clientData/>
  </xdr:twoCellAnchor>
  <xdr:twoCellAnchor>
    <xdr:from>
      <xdr:col>5</xdr:col>
      <xdr:colOff>16614</xdr:colOff>
      <xdr:row>14</xdr:row>
      <xdr:rowOff>85048</xdr:rowOff>
    </xdr:from>
    <xdr:to>
      <xdr:col>5</xdr:col>
      <xdr:colOff>243664</xdr:colOff>
      <xdr:row>14</xdr:row>
      <xdr:rowOff>121834</xdr:rowOff>
    </xdr:to>
    <xdr:cxnSp macro="">
      <xdr:nvCxnSpPr>
        <xdr:cNvPr id="3" name="Conector recto 2">
          <a:extLst>
            <a:ext uri="{FF2B5EF4-FFF2-40B4-BE49-F238E27FC236}">
              <a16:creationId xmlns:a16="http://schemas.microsoft.com/office/drawing/2014/main" id="{EDD4D06A-AF35-45B3-940D-D66B1155F2B1}"/>
            </a:ext>
          </a:extLst>
        </xdr:cNvPr>
        <xdr:cNvCxnSpPr>
          <a:endCxn id="2" idx="1"/>
        </xdr:cNvCxnSpPr>
      </xdr:nvCxnSpPr>
      <xdr:spPr>
        <a:xfrm flipV="1">
          <a:off x="5405759" y="2932522"/>
          <a:ext cx="227050" cy="3678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leonelmagister@outlook.com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AE51-602F-4B68-A2F7-D03280FF8FBD}">
  <dimension ref="A5:E18"/>
  <sheetViews>
    <sheetView showGridLines="0" topLeftCell="A4" zoomScale="208" zoomScaleNormal="208" workbookViewId="0">
      <selection activeCell="G10" sqref="G10"/>
    </sheetView>
  </sheetViews>
  <sheetFormatPr baseColWidth="10" defaultRowHeight="15"/>
  <cols>
    <col min="1" max="1" width="6.7109375" customWidth="1"/>
    <col min="2" max="2" width="30.42578125" customWidth="1"/>
    <col min="3" max="3" width="13.7109375" customWidth="1"/>
    <col min="4" max="4" width="14.5703125" customWidth="1"/>
    <col min="5" max="5" width="15.42578125" customWidth="1"/>
  </cols>
  <sheetData>
    <row r="5" spans="1:5">
      <c r="B5" s="7" t="s">
        <v>11</v>
      </c>
      <c r="C5" s="8">
        <v>2020</v>
      </c>
      <c r="E5" s="26" t="s">
        <v>13</v>
      </c>
    </row>
    <row r="7" spans="1:5" ht="29.25" customHeight="1">
      <c r="B7" s="33" t="s">
        <v>2</v>
      </c>
      <c r="C7" s="34"/>
      <c r="D7" s="22" t="s">
        <v>0</v>
      </c>
      <c r="E7" s="22" t="s">
        <v>1</v>
      </c>
    </row>
    <row r="8" spans="1:5">
      <c r="A8" s="30" t="s">
        <v>16</v>
      </c>
      <c r="B8" s="14" t="s">
        <v>3</v>
      </c>
      <c r="C8" s="15"/>
      <c r="D8" s="9">
        <v>-1000000</v>
      </c>
      <c r="E8" s="9">
        <v>-500000</v>
      </c>
    </row>
    <row r="9" spans="1:5">
      <c r="A9" s="30"/>
      <c r="B9" s="16"/>
      <c r="C9" s="17"/>
      <c r="D9" s="10"/>
      <c r="E9" s="10"/>
    </row>
    <row r="10" spans="1:5">
      <c r="A10" s="30"/>
      <c r="B10" s="1" t="s">
        <v>4</v>
      </c>
      <c r="C10" s="4"/>
      <c r="D10" s="13">
        <v>700000</v>
      </c>
      <c r="E10" s="13">
        <v>700000</v>
      </c>
    </row>
    <row r="11" spans="1:5">
      <c r="A11" s="30"/>
      <c r="B11" s="2" t="s">
        <v>5</v>
      </c>
      <c r="C11" s="18">
        <v>0.369863</v>
      </c>
      <c r="D11" s="10">
        <f>ROUND(D10*C11,0)</f>
        <v>258904</v>
      </c>
      <c r="E11" s="10">
        <f>E10*C11</f>
        <v>258904.1</v>
      </c>
    </row>
    <row r="12" spans="1:5">
      <c r="A12" s="30" t="s">
        <v>17</v>
      </c>
      <c r="B12" s="27" t="s">
        <v>6</v>
      </c>
      <c r="C12" s="28"/>
      <c r="D12" s="29">
        <f>SUM(D10:D11)</f>
        <v>958904</v>
      </c>
      <c r="E12" s="29">
        <f>SUM(E10:E11)</f>
        <v>958904.1</v>
      </c>
    </row>
    <row r="13" spans="1:5">
      <c r="B13" s="2"/>
      <c r="C13" s="5"/>
      <c r="D13" s="10"/>
      <c r="E13" s="10"/>
    </row>
    <row r="14" spans="1:5">
      <c r="B14" s="16" t="s">
        <v>7</v>
      </c>
      <c r="C14" s="5"/>
      <c r="D14" s="11">
        <f>D12*0.9</f>
        <v>863013.6</v>
      </c>
      <c r="E14" s="11">
        <f>-E8*0.9</f>
        <v>450000</v>
      </c>
    </row>
    <row r="15" spans="1:5">
      <c r="B15" s="23" t="s">
        <v>8</v>
      </c>
      <c r="C15" s="24"/>
      <c r="D15" s="25">
        <f>D8+D14</f>
        <v>-136986.40000000002</v>
      </c>
      <c r="E15" s="25">
        <f>E8+E14</f>
        <v>-50000</v>
      </c>
    </row>
    <row r="16" spans="1:5">
      <c r="B16" s="2" t="s">
        <v>9</v>
      </c>
      <c r="C16" s="5"/>
      <c r="D16" s="10">
        <f>D14*27%</f>
        <v>233013.67200000002</v>
      </c>
      <c r="E16" s="10">
        <f>E14*27%</f>
        <v>121500.00000000001</v>
      </c>
    </row>
    <row r="17" spans="2:5">
      <c r="B17" s="19" t="s">
        <v>10</v>
      </c>
      <c r="C17" s="20"/>
      <c r="D17" s="21">
        <f>D11-D16</f>
        <v>25890.32799999998</v>
      </c>
      <c r="E17" s="21">
        <f>E11-E16</f>
        <v>137404.09999999998</v>
      </c>
    </row>
    <row r="18" spans="2:5">
      <c r="B18" s="3"/>
      <c r="C18" s="6"/>
      <c r="D18" s="12"/>
      <c r="E18" s="12"/>
    </row>
  </sheetData>
  <mergeCells count="1">
    <mergeCell ref="B7:C7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FDEB0-B708-4D8D-8385-E76844F37FC6}">
  <dimension ref="B5:E18"/>
  <sheetViews>
    <sheetView showGridLines="0" topLeftCell="A3" zoomScale="208" zoomScaleNormal="208" workbookViewId="0">
      <selection activeCell="E14" sqref="E14"/>
    </sheetView>
  </sheetViews>
  <sheetFormatPr baseColWidth="10" defaultRowHeight="15"/>
  <cols>
    <col min="1" max="1" width="6.7109375" customWidth="1"/>
    <col min="2" max="2" width="30.42578125" customWidth="1"/>
    <col min="3" max="3" width="13.7109375" customWidth="1"/>
    <col min="4" max="4" width="14.5703125" customWidth="1"/>
    <col min="5" max="5" width="15.42578125" customWidth="1"/>
  </cols>
  <sheetData>
    <row r="5" spans="2:5">
      <c r="B5" s="7" t="s">
        <v>11</v>
      </c>
      <c r="C5" s="8">
        <v>2021</v>
      </c>
      <c r="E5" s="26" t="s">
        <v>12</v>
      </c>
    </row>
    <row r="7" spans="2:5" ht="29.25" customHeight="1">
      <c r="B7" s="33" t="s">
        <v>2</v>
      </c>
      <c r="C7" s="34"/>
      <c r="D7" s="22" t="s">
        <v>0</v>
      </c>
      <c r="E7" s="22" t="s">
        <v>1</v>
      </c>
    </row>
    <row r="8" spans="2:5">
      <c r="B8" s="14" t="s">
        <v>21</v>
      </c>
      <c r="C8" s="15"/>
      <c r="D8" s="9">
        <v>-1000000</v>
      </c>
      <c r="E8" s="9">
        <v>-500000</v>
      </c>
    </row>
    <row r="9" spans="2:5">
      <c r="B9" s="16"/>
      <c r="C9" s="17"/>
      <c r="D9" s="10"/>
      <c r="E9" s="10"/>
    </row>
    <row r="10" spans="2:5">
      <c r="B10" s="1" t="s">
        <v>4</v>
      </c>
      <c r="C10" s="4"/>
      <c r="D10" s="13">
        <v>700000</v>
      </c>
      <c r="E10" s="13">
        <v>700000</v>
      </c>
    </row>
    <row r="11" spans="2:5">
      <c r="B11" s="2" t="s">
        <v>5</v>
      </c>
      <c r="C11" s="18">
        <v>0.369863</v>
      </c>
      <c r="D11" s="10">
        <f>ROUND(D10*C11,0)</f>
        <v>258904</v>
      </c>
      <c r="E11" s="10">
        <f>E10*C11</f>
        <v>258904.1</v>
      </c>
    </row>
    <row r="12" spans="2:5">
      <c r="B12" s="27" t="s">
        <v>6</v>
      </c>
      <c r="C12" s="28"/>
      <c r="D12" s="29">
        <f>SUM(D10:D11)</f>
        <v>958904</v>
      </c>
      <c r="E12" s="29">
        <f>SUM(E10:E11)</f>
        <v>958904.1</v>
      </c>
    </row>
    <row r="13" spans="2:5">
      <c r="B13" s="2"/>
      <c r="C13" s="5"/>
      <c r="D13" s="10"/>
      <c r="E13" s="10"/>
    </row>
    <row r="14" spans="2:5">
      <c r="B14" s="16" t="s">
        <v>18</v>
      </c>
      <c r="C14" s="5"/>
      <c r="D14" s="11">
        <f>D12*0.8</f>
        <v>767123.20000000007</v>
      </c>
      <c r="E14" s="11">
        <f>-E8*0.8</f>
        <v>400000</v>
      </c>
    </row>
    <row r="15" spans="2:5">
      <c r="B15" s="23" t="s">
        <v>8</v>
      </c>
      <c r="C15" s="24"/>
      <c r="D15" s="25">
        <f>D8+D14</f>
        <v>-232876.79999999993</v>
      </c>
      <c r="E15" s="25">
        <f>E8+E14</f>
        <v>-100000</v>
      </c>
    </row>
    <row r="16" spans="2:5">
      <c r="B16" s="2" t="s">
        <v>9</v>
      </c>
      <c r="C16" s="5"/>
      <c r="D16" s="10">
        <f>D14*27%</f>
        <v>207123.26400000002</v>
      </c>
      <c r="E16" s="10">
        <f>E14*27%</f>
        <v>108000</v>
      </c>
    </row>
    <row r="17" spans="2:5">
      <c r="B17" s="19" t="s">
        <v>10</v>
      </c>
      <c r="C17" s="20"/>
      <c r="D17" s="21">
        <f>D11-D16</f>
        <v>51780.735999999975</v>
      </c>
      <c r="E17" s="21">
        <f>E11-E16</f>
        <v>150904.1</v>
      </c>
    </row>
    <row r="18" spans="2:5">
      <c r="B18" s="3"/>
      <c r="C18" s="6"/>
      <c r="D18" s="12"/>
      <c r="E18" s="12"/>
    </row>
  </sheetData>
  <mergeCells count="1">
    <mergeCell ref="B7:C7"/>
  </mergeCells>
  <pageMargins left="0.7" right="0.7" top="0.75" bottom="0.75" header="0.3" footer="0.3"/>
  <pageSetup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410414-B334-4A92-8F39-D8522EC26DFB}">
  <dimension ref="B5:E31"/>
  <sheetViews>
    <sheetView showGridLines="0" tabSelected="1" zoomScale="160" zoomScaleNormal="160" workbookViewId="0">
      <selection activeCell="C27" sqref="C27"/>
    </sheetView>
  </sheetViews>
  <sheetFormatPr baseColWidth="10" defaultRowHeight="15"/>
  <cols>
    <col min="1" max="1" width="6.7109375" customWidth="1"/>
    <col min="2" max="2" width="30.42578125" customWidth="1"/>
    <col min="3" max="3" width="13.7109375" customWidth="1"/>
    <col min="4" max="4" width="14.5703125" customWidth="1"/>
    <col min="5" max="5" width="15.42578125" customWidth="1"/>
  </cols>
  <sheetData>
    <row r="5" spans="2:5">
      <c r="B5" s="7" t="s">
        <v>11</v>
      </c>
      <c r="C5" s="8">
        <v>2022</v>
      </c>
      <c r="E5" s="26" t="s">
        <v>14</v>
      </c>
    </row>
    <row r="6" spans="2:5">
      <c r="D6" s="31" t="s">
        <v>16</v>
      </c>
      <c r="E6" s="32" t="s">
        <v>17</v>
      </c>
    </row>
    <row r="7" spans="2:5" ht="29.25" customHeight="1">
      <c r="B7" s="33" t="s">
        <v>2</v>
      </c>
      <c r="C7" s="34"/>
      <c r="D7" s="22" t="s">
        <v>0</v>
      </c>
      <c r="E7" s="22" t="s">
        <v>1</v>
      </c>
    </row>
    <row r="8" spans="2:5">
      <c r="B8" s="14" t="s">
        <v>22</v>
      </c>
      <c r="C8" s="15"/>
      <c r="D8" s="9">
        <v>-1000000</v>
      </c>
      <c r="E8" s="9">
        <v>-500000</v>
      </c>
    </row>
    <row r="9" spans="2:5">
      <c r="B9" s="16"/>
      <c r="C9" s="17"/>
      <c r="D9" s="10"/>
      <c r="E9" s="10"/>
    </row>
    <row r="10" spans="2:5">
      <c r="B10" s="1" t="s">
        <v>4</v>
      </c>
      <c r="C10" s="4"/>
      <c r="D10" s="13">
        <v>700000</v>
      </c>
      <c r="E10" s="13">
        <v>700000</v>
      </c>
    </row>
    <row r="11" spans="2:5">
      <c r="B11" s="2" t="s">
        <v>5</v>
      </c>
      <c r="C11" s="18">
        <v>0.369863</v>
      </c>
      <c r="D11" s="10">
        <f>ROUND(D10*C11,0)</f>
        <v>258904</v>
      </c>
      <c r="E11" s="10">
        <f>E10*C11</f>
        <v>258904.1</v>
      </c>
    </row>
    <row r="12" spans="2:5">
      <c r="B12" s="27" t="s">
        <v>6</v>
      </c>
      <c r="C12" s="28"/>
      <c r="D12" s="29">
        <f>SUM(D10:D11)</f>
        <v>958904</v>
      </c>
      <c r="E12" s="29">
        <f>SUM(E10:E11)</f>
        <v>958904.1</v>
      </c>
    </row>
    <row r="13" spans="2:5">
      <c r="B13" s="2"/>
      <c r="C13" s="5"/>
      <c r="D13" s="10"/>
      <c r="E13" s="10"/>
    </row>
    <row r="14" spans="2:5">
      <c r="B14" s="16" t="s">
        <v>19</v>
      </c>
      <c r="C14" s="5"/>
      <c r="D14" s="11">
        <f>D12*0.7</f>
        <v>671232.79999999993</v>
      </c>
      <c r="E14" s="11">
        <f>-E8*0.7</f>
        <v>350000</v>
      </c>
    </row>
    <row r="15" spans="2:5">
      <c r="B15" s="23" t="s">
        <v>8</v>
      </c>
      <c r="C15" s="24"/>
      <c r="D15" s="25">
        <f>D8+D14</f>
        <v>-328767.20000000007</v>
      </c>
      <c r="E15" s="25">
        <f>E8+E14</f>
        <v>-150000</v>
      </c>
    </row>
    <row r="16" spans="2:5">
      <c r="B16" s="2" t="s">
        <v>9</v>
      </c>
      <c r="C16" s="5"/>
      <c r="D16" s="10">
        <f>D14*27%</f>
        <v>181232.856</v>
      </c>
      <c r="E16" s="10">
        <f>E14*27%</f>
        <v>94500</v>
      </c>
    </row>
    <row r="17" spans="2:5">
      <c r="B17" s="19" t="s">
        <v>10</v>
      </c>
      <c r="C17" s="20"/>
      <c r="D17" s="21">
        <f>D11-D16</f>
        <v>77671.144</v>
      </c>
      <c r="E17" s="21">
        <f>E11-E16</f>
        <v>164404.1</v>
      </c>
    </row>
    <row r="18" spans="2:5">
      <c r="B18" s="3"/>
      <c r="C18" s="6"/>
      <c r="D18" s="12"/>
      <c r="E18" s="12"/>
    </row>
    <row r="20" spans="2:5">
      <c r="B20" s="35"/>
      <c r="C20" s="35"/>
      <c r="D20" s="35"/>
    </row>
    <row r="21" spans="2:5">
      <c r="B21" s="35"/>
      <c r="C21" s="36"/>
      <c r="D21" s="36"/>
    </row>
    <row r="22" spans="2:5">
      <c r="B22" s="35"/>
      <c r="C22" s="35"/>
      <c r="D22" s="35"/>
    </row>
    <row r="23" spans="2:5">
      <c r="B23" s="35"/>
      <c r="C23" s="35"/>
      <c r="D23" s="35"/>
    </row>
    <row r="24" spans="2:5">
      <c r="B24" s="35"/>
      <c r="C24" s="35"/>
      <c r="D24" s="35"/>
    </row>
    <row r="25" spans="2:5">
      <c r="B25" s="37" t="s">
        <v>23</v>
      </c>
      <c r="C25" s="35"/>
      <c r="D25" s="35"/>
    </row>
    <row r="26" spans="2:5">
      <c r="B26" s="37" t="s">
        <v>24</v>
      </c>
      <c r="C26" s="35"/>
      <c r="D26" s="35"/>
    </row>
    <row r="27" spans="2:5">
      <c r="B27" s="37" t="s">
        <v>25</v>
      </c>
      <c r="C27" s="35"/>
      <c r="D27" s="35"/>
    </row>
    <row r="28" spans="2:5">
      <c r="B28" s="38" t="s">
        <v>26</v>
      </c>
      <c r="C28" s="35"/>
      <c r="D28" s="35"/>
    </row>
    <row r="29" spans="2:5">
      <c r="C29" s="37"/>
      <c r="D29" s="37"/>
    </row>
    <row r="30" spans="2:5">
      <c r="C30" s="37"/>
      <c r="D30" s="37"/>
    </row>
    <row r="31" spans="2:5">
      <c r="C31" s="37"/>
      <c r="D31" s="37"/>
    </row>
  </sheetData>
  <mergeCells count="1">
    <mergeCell ref="B7:C7"/>
  </mergeCells>
  <hyperlinks>
    <hyperlink ref="B28" r:id="rId1" xr:uid="{7F93E809-0A1B-458F-B798-79FFEB7A5CE2}"/>
  </hyperlinks>
  <pageMargins left="0.7" right="0.7" top="0.75" bottom="0.75" header="0.3" footer="0.3"/>
  <pageSetup orientation="portrait" horizontalDpi="0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0FCFD-7AD1-4195-BB1F-88BA2DAC0B52}">
  <dimension ref="B5:E18"/>
  <sheetViews>
    <sheetView showGridLines="0" topLeftCell="A4" zoomScale="190" zoomScaleNormal="190" workbookViewId="0">
      <selection activeCell="E14" sqref="E14"/>
    </sheetView>
  </sheetViews>
  <sheetFormatPr baseColWidth="10" defaultRowHeight="15"/>
  <cols>
    <col min="1" max="1" width="6.7109375" customWidth="1"/>
    <col min="2" max="2" width="30.42578125" customWidth="1"/>
    <col min="3" max="3" width="13.7109375" customWidth="1"/>
    <col min="4" max="4" width="14.5703125" customWidth="1"/>
    <col min="5" max="5" width="15.42578125" customWidth="1"/>
  </cols>
  <sheetData>
    <row r="5" spans="2:5">
      <c r="B5" s="7" t="s">
        <v>11</v>
      </c>
      <c r="C5" s="8">
        <v>2023</v>
      </c>
      <c r="E5" s="26" t="s">
        <v>15</v>
      </c>
    </row>
    <row r="7" spans="2:5" ht="29.25" customHeight="1">
      <c r="B7" s="33" t="s">
        <v>2</v>
      </c>
      <c r="C7" s="34"/>
      <c r="D7" s="22" t="s">
        <v>0</v>
      </c>
      <c r="E7" s="22" t="s">
        <v>1</v>
      </c>
    </row>
    <row r="8" spans="2:5">
      <c r="B8" s="14" t="s">
        <v>3</v>
      </c>
      <c r="C8" s="15"/>
      <c r="D8" s="9">
        <v>-1000000</v>
      </c>
      <c r="E8" s="9">
        <v>-500000</v>
      </c>
    </row>
    <row r="9" spans="2:5">
      <c r="B9" s="16"/>
      <c r="C9" s="17"/>
      <c r="D9" s="10"/>
      <c r="E9" s="10"/>
    </row>
    <row r="10" spans="2:5">
      <c r="B10" s="1" t="s">
        <v>4</v>
      </c>
      <c r="C10" s="4"/>
      <c r="D10" s="13">
        <v>700000</v>
      </c>
      <c r="E10" s="13">
        <v>700000</v>
      </c>
    </row>
    <row r="11" spans="2:5">
      <c r="B11" s="2" t="s">
        <v>5</v>
      </c>
      <c r="C11" s="18">
        <v>0.369863</v>
      </c>
      <c r="D11" s="10">
        <f>ROUND(D10*C11,0)</f>
        <v>258904</v>
      </c>
      <c r="E11" s="10">
        <f>E10*C11</f>
        <v>258904.1</v>
      </c>
    </row>
    <row r="12" spans="2:5">
      <c r="B12" s="27" t="s">
        <v>6</v>
      </c>
      <c r="C12" s="28"/>
      <c r="D12" s="29">
        <f>SUM(D10:D11)</f>
        <v>958904</v>
      </c>
      <c r="E12" s="29">
        <f>SUM(E10:E11)</f>
        <v>958904.1</v>
      </c>
    </row>
    <row r="13" spans="2:5">
      <c r="B13" s="2"/>
      <c r="C13" s="5"/>
      <c r="D13" s="10"/>
      <c r="E13" s="10"/>
    </row>
    <row r="14" spans="2:5">
      <c r="B14" s="16" t="s">
        <v>20</v>
      </c>
      <c r="C14" s="5"/>
      <c r="D14" s="11">
        <f>D12*0.5</f>
        <v>479452</v>
      </c>
      <c r="E14" s="11">
        <f>-E8*0.5</f>
        <v>250000</v>
      </c>
    </row>
    <row r="15" spans="2:5">
      <c r="B15" s="23" t="s">
        <v>8</v>
      </c>
      <c r="C15" s="24"/>
      <c r="D15" s="25">
        <f>D8+D14</f>
        <v>-520548</v>
      </c>
      <c r="E15" s="25">
        <f>E8+E14</f>
        <v>-250000</v>
      </c>
    </row>
    <row r="16" spans="2:5">
      <c r="B16" s="2" t="s">
        <v>9</v>
      </c>
      <c r="C16" s="5"/>
      <c r="D16" s="10">
        <f>D14*27%</f>
        <v>129452.04000000001</v>
      </c>
      <c r="E16" s="10">
        <f>E14*27%</f>
        <v>67500</v>
      </c>
    </row>
    <row r="17" spans="2:5">
      <c r="B17" s="19" t="s">
        <v>10</v>
      </c>
      <c r="C17" s="20"/>
      <c r="D17" s="21">
        <f>D11-D16</f>
        <v>129451.95999999999</v>
      </c>
      <c r="E17" s="21">
        <f>E11-E16</f>
        <v>191404.1</v>
      </c>
    </row>
    <row r="18" spans="2:5">
      <c r="B18" s="3"/>
      <c r="C18" s="6"/>
      <c r="D18" s="12"/>
      <c r="E18" s="12"/>
    </row>
  </sheetData>
  <mergeCells count="1">
    <mergeCell ref="B7:C7"/>
  </mergeCells>
  <pageMargins left="0.7" right="0.7" top="0.75" bottom="0.75" header="0.3" footer="0.3"/>
  <pageSetup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9CFAC7-1DBC-47D1-A577-D35A418A8FFA}">
  <dimension ref="B5:E18"/>
  <sheetViews>
    <sheetView showGridLines="0" topLeftCell="A2" zoomScale="172" zoomScaleNormal="172" workbookViewId="0">
      <selection activeCell="D5" sqref="D5"/>
    </sheetView>
  </sheetViews>
  <sheetFormatPr baseColWidth="10" defaultRowHeight="15"/>
  <cols>
    <col min="1" max="1" width="6.7109375" customWidth="1"/>
    <col min="2" max="2" width="30.42578125" customWidth="1"/>
    <col min="3" max="3" width="13.7109375" customWidth="1"/>
    <col min="4" max="4" width="14.5703125" customWidth="1"/>
    <col min="5" max="5" width="15.42578125" customWidth="1"/>
  </cols>
  <sheetData>
    <row r="5" spans="2:5">
      <c r="B5" s="7" t="s">
        <v>11</v>
      </c>
    </row>
    <row r="7" spans="2:5" ht="29.25" customHeight="1">
      <c r="B7" s="33" t="s">
        <v>2</v>
      </c>
      <c r="C7" s="34"/>
      <c r="D7" s="22" t="s">
        <v>0</v>
      </c>
      <c r="E7" s="22" t="s">
        <v>1</v>
      </c>
    </row>
    <row r="8" spans="2:5">
      <c r="B8" s="14" t="s">
        <v>3</v>
      </c>
      <c r="C8" s="15"/>
      <c r="D8" s="9">
        <v>-1548000</v>
      </c>
      <c r="E8" s="9">
        <v>-1548000</v>
      </c>
    </row>
    <row r="9" spans="2:5">
      <c r="B9" s="16"/>
      <c r="C9" s="17"/>
      <c r="D9" s="10"/>
      <c r="E9" s="10"/>
    </row>
    <row r="10" spans="2:5">
      <c r="B10" s="2" t="s">
        <v>4</v>
      </c>
      <c r="C10" s="5"/>
      <c r="D10" s="10">
        <v>800000</v>
      </c>
      <c r="E10" s="10">
        <v>1500000</v>
      </c>
    </row>
    <row r="11" spans="2:5">
      <c r="B11" s="2" t="s">
        <v>5</v>
      </c>
      <c r="C11" s="18">
        <v>0.369863</v>
      </c>
      <c r="D11" s="10">
        <f>ROUND(D10*C11,0)</f>
        <v>295890</v>
      </c>
      <c r="E11" s="10">
        <f>E10*C11</f>
        <v>554794.5</v>
      </c>
    </row>
    <row r="12" spans="2:5">
      <c r="B12" s="16" t="s">
        <v>6</v>
      </c>
      <c r="C12" s="17"/>
      <c r="D12" s="11">
        <f>SUM(D10:D11)</f>
        <v>1095890</v>
      </c>
      <c r="E12" s="11">
        <f>SUM(E10:E11)</f>
        <v>2054794.5</v>
      </c>
    </row>
    <row r="13" spans="2:5">
      <c r="B13" s="2"/>
      <c r="C13" s="5"/>
      <c r="D13" s="10"/>
      <c r="E13" s="10"/>
    </row>
    <row r="14" spans="2:5">
      <c r="B14" s="16" t="s">
        <v>7</v>
      </c>
      <c r="C14" s="5"/>
      <c r="D14" s="11">
        <f>D12*0.9</f>
        <v>986301</v>
      </c>
      <c r="E14" s="11">
        <f>-E8*0.9</f>
        <v>1393200</v>
      </c>
    </row>
    <row r="15" spans="2:5">
      <c r="B15" s="2" t="s">
        <v>8</v>
      </c>
      <c r="C15" s="5"/>
      <c r="D15" s="10">
        <f>D8+D14</f>
        <v>-561699</v>
      </c>
      <c r="E15" s="10">
        <f>E8+E14</f>
        <v>-154800</v>
      </c>
    </row>
    <row r="16" spans="2:5">
      <c r="B16" s="2" t="s">
        <v>9</v>
      </c>
      <c r="C16" s="5"/>
      <c r="D16" s="10">
        <f>D14*27%</f>
        <v>266301.27</v>
      </c>
      <c r="E16" s="10">
        <f>E14*27%</f>
        <v>376164</v>
      </c>
    </row>
    <row r="17" spans="2:5">
      <c r="B17" s="19" t="s">
        <v>10</v>
      </c>
      <c r="C17" s="20"/>
      <c r="D17" s="21">
        <f>D11-D16</f>
        <v>29588.729999999981</v>
      </c>
      <c r="E17" s="21">
        <f>E11-E16</f>
        <v>178630.5</v>
      </c>
    </row>
    <row r="18" spans="2:5">
      <c r="B18" s="3"/>
      <c r="C18" s="6"/>
      <c r="D18" s="12"/>
      <c r="E18" s="12"/>
    </row>
  </sheetData>
  <mergeCells count="1">
    <mergeCell ref="B7:C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AT-2021</vt:lpstr>
      <vt:lpstr>AT-2022</vt:lpstr>
      <vt:lpstr>AT-2023</vt:lpstr>
      <vt:lpstr>AT-2024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LEONEL ANDRES SOTO HERRERA</cp:lastModifiedBy>
  <dcterms:created xsi:type="dcterms:W3CDTF">2021-03-12T01:30:52Z</dcterms:created>
  <dcterms:modified xsi:type="dcterms:W3CDTF">2023-03-15T11:42:53Z</dcterms:modified>
</cp:coreProperties>
</file>